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60" yWindow="0" windowWidth="15825" windowHeight="11865"/>
  </bookViews>
  <sheets>
    <sheet name="год" sheetId="6" r:id="rId1"/>
  </sheets>
  <definedNames>
    <definedName name="_xlnm._FilterDatabase" localSheetId="0" hidden="1">год!$A$1:$W$28</definedName>
    <definedName name="_xlnm.Print_Titles" localSheetId="0">год!$13:$15</definedName>
    <definedName name="_xlnm.Print_Area" localSheetId="0">год!$A$1:$W$81</definedName>
  </definedNames>
  <calcPr calcId="124519"/>
</workbook>
</file>

<file path=xl/calcChain.xml><?xml version="1.0" encoding="utf-8"?>
<calcChain xmlns="http://schemas.openxmlformats.org/spreadsheetml/2006/main">
  <c r="T31" i="6"/>
  <c r="Q64"/>
  <c r="Q62"/>
  <c r="Q61"/>
  <c r="Q59"/>
  <c r="Q58"/>
  <c r="Q44"/>
  <c r="Q54"/>
  <c r="Q53"/>
  <c r="Q43"/>
  <c r="Q42"/>
  <c r="V60" l="1"/>
  <c r="U60"/>
  <c r="R60"/>
  <c r="Q60"/>
  <c r="P60"/>
  <c r="O60"/>
  <c r="N60"/>
  <c r="M60"/>
  <c r="L60"/>
  <c r="K60"/>
  <c r="J60"/>
  <c r="V57"/>
  <c r="U57"/>
  <c r="R57"/>
  <c r="Q57"/>
  <c r="P57"/>
  <c r="O57"/>
  <c r="N57"/>
  <c r="M57"/>
  <c r="L57"/>
  <c r="K57"/>
  <c r="J57"/>
  <c r="G57"/>
  <c r="F57"/>
  <c r="F19"/>
  <c r="G19"/>
  <c r="H19"/>
  <c r="I19"/>
  <c r="J19"/>
  <c r="K19"/>
  <c r="L19"/>
  <c r="M19"/>
  <c r="N19"/>
  <c r="O19"/>
  <c r="P19"/>
  <c r="Q19"/>
  <c r="R19"/>
  <c r="T19"/>
  <c r="U19"/>
  <c r="F21"/>
  <c r="G21"/>
  <c r="H21"/>
  <c r="I21"/>
  <c r="J21"/>
  <c r="K21"/>
  <c r="L21"/>
  <c r="M21"/>
  <c r="N21"/>
  <c r="O21"/>
  <c r="P21"/>
  <c r="R21"/>
  <c r="S21"/>
  <c r="T21"/>
  <c r="U21"/>
  <c r="V21"/>
  <c r="F23"/>
  <c r="G23"/>
  <c r="H23"/>
  <c r="I23"/>
  <c r="J23"/>
  <c r="K23"/>
  <c r="L23"/>
  <c r="M23"/>
  <c r="N23"/>
  <c r="O23"/>
  <c r="P23"/>
  <c r="Q23"/>
  <c r="R23"/>
  <c r="S23"/>
  <c r="T23"/>
  <c r="U23"/>
  <c r="V23"/>
  <c r="F25"/>
  <c r="G25"/>
  <c r="H25"/>
  <c r="I25"/>
  <c r="J25"/>
  <c r="K25"/>
  <c r="L25"/>
  <c r="M25"/>
  <c r="N25"/>
  <c r="O25"/>
  <c r="P25"/>
  <c r="Q25"/>
  <c r="R25"/>
  <c r="S25"/>
  <c r="T25"/>
  <c r="U25"/>
  <c r="V25"/>
  <c r="F27"/>
  <c r="G27"/>
  <c r="J27"/>
  <c r="K27"/>
  <c r="L27"/>
  <c r="M27"/>
  <c r="P27"/>
  <c r="Q27"/>
  <c r="S27"/>
  <c r="T27"/>
  <c r="U27"/>
  <c r="V27"/>
  <c r="F33"/>
  <c r="G33"/>
  <c r="H33"/>
  <c r="I33"/>
  <c r="J33"/>
  <c r="K33"/>
  <c r="L33"/>
  <c r="M33"/>
  <c r="N33"/>
  <c r="O33"/>
  <c r="P33"/>
  <c r="Q33"/>
  <c r="R33"/>
  <c r="S33"/>
  <c r="T33"/>
  <c r="U33"/>
  <c r="V33"/>
  <c r="F37"/>
  <c r="G37"/>
  <c r="H37"/>
  <c r="I37"/>
  <c r="J37"/>
  <c r="K37"/>
  <c r="L37"/>
  <c r="M37"/>
  <c r="N37"/>
  <c r="O37"/>
  <c r="P37"/>
  <c r="Q37"/>
  <c r="R37"/>
  <c r="S37"/>
  <c r="T37"/>
  <c r="U37"/>
  <c r="V37"/>
  <c r="F39"/>
  <c r="G39"/>
  <c r="J39"/>
  <c r="K39"/>
  <c r="L39"/>
  <c r="M39"/>
  <c r="N39"/>
  <c r="O39"/>
  <c r="P39"/>
  <c r="Q39"/>
  <c r="R39"/>
  <c r="S39"/>
  <c r="T39"/>
  <c r="U39"/>
  <c r="V39"/>
  <c r="F41"/>
  <c r="G41"/>
  <c r="J41"/>
  <c r="K41"/>
  <c r="L41"/>
  <c r="M41"/>
  <c r="N41"/>
  <c r="O41"/>
  <c r="P41"/>
  <c r="Q41"/>
  <c r="R41"/>
  <c r="U41"/>
  <c r="V41"/>
  <c r="F48"/>
  <c r="G48"/>
  <c r="H48"/>
  <c r="I48"/>
  <c r="J48"/>
  <c r="K48"/>
  <c r="L48"/>
  <c r="M48"/>
  <c r="N48"/>
  <c r="O48"/>
  <c r="P48"/>
  <c r="Q48"/>
  <c r="R48"/>
  <c r="S48"/>
  <c r="T48"/>
  <c r="U48"/>
  <c r="V48"/>
  <c r="F50"/>
  <c r="G50"/>
  <c r="H50"/>
  <c r="I50"/>
  <c r="J50"/>
  <c r="K50"/>
  <c r="L50"/>
  <c r="M50"/>
  <c r="N50"/>
  <c r="O50"/>
  <c r="P50"/>
  <c r="Q50"/>
  <c r="R50"/>
  <c r="S50"/>
  <c r="T50"/>
  <c r="U50"/>
  <c r="V50"/>
  <c r="F52"/>
  <c r="G52"/>
  <c r="J52"/>
  <c r="K52"/>
  <c r="L52"/>
  <c r="M52"/>
  <c r="P52"/>
  <c r="Q52"/>
  <c r="N55"/>
  <c r="O55"/>
  <c r="P55"/>
  <c r="Q55"/>
  <c r="U55"/>
  <c r="V55"/>
  <c r="F55"/>
  <c r="G55"/>
  <c r="I55"/>
  <c r="J55"/>
  <c r="K55"/>
  <c r="L55"/>
  <c r="M55"/>
  <c r="I64"/>
  <c r="H64"/>
  <c r="D64" s="1"/>
  <c r="D63" s="1"/>
  <c r="F63" s="1"/>
  <c r="V63"/>
  <c r="U63"/>
  <c r="R63"/>
  <c r="Q63"/>
  <c r="P63"/>
  <c r="O63"/>
  <c r="N63"/>
  <c r="M63"/>
  <c r="L63"/>
  <c r="K63"/>
  <c r="J63"/>
  <c r="I62"/>
  <c r="I61"/>
  <c r="H62"/>
  <c r="S62" s="1"/>
  <c r="H61"/>
  <c r="S61" s="1"/>
  <c r="I59"/>
  <c r="I58"/>
  <c r="H59"/>
  <c r="S59" s="1"/>
  <c r="S57" s="1"/>
  <c r="H58"/>
  <c r="H56"/>
  <c r="I54"/>
  <c r="I53"/>
  <c r="H54"/>
  <c r="H53"/>
  <c r="H52" s="1"/>
  <c r="I46"/>
  <c r="H47"/>
  <c r="H46"/>
  <c r="R46" s="1"/>
  <c r="I44"/>
  <c r="I43"/>
  <c r="I42"/>
  <c r="H44"/>
  <c r="H43"/>
  <c r="H42"/>
  <c r="I28"/>
  <c r="I27" s="1"/>
  <c r="I40"/>
  <c r="I39" s="1"/>
  <c r="H40"/>
  <c r="H39" s="1"/>
  <c r="H28"/>
  <c r="H41" l="1"/>
  <c r="H57"/>
  <c r="I57"/>
  <c r="S60"/>
  <c r="T42"/>
  <c r="S42"/>
  <c r="S44"/>
  <c r="T44"/>
  <c r="S53"/>
  <c r="T53"/>
  <c r="T43"/>
  <c r="S43"/>
  <c r="S46"/>
  <c r="T46"/>
  <c r="T54"/>
  <c r="S54"/>
  <c r="E64"/>
  <c r="E63" s="1"/>
  <c r="G63" s="1"/>
  <c r="T64"/>
  <c r="S64"/>
  <c r="S63" s="1"/>
  <c r="T59"/>
  <c r="T62"/>
  <c r="R28"/>
  <c r="R27" s="1"/>
  <c r="T61"/>
  <c r="H63"/>
  <c r="I52"/>
  <c r="T52" s="1"/>
  <c r="I41"/>
  <c r="T41" s="1"/>
  <c r="H60"/>
  <c r="T47"/>
  <c r="S47"/>
  <c r="R47"/>
  <c r="S56"/>
  <c r="S55" s="1"/>
  <c r="R56"/>
  <c r="R55" s="1"/>
  <c r="T56"/>
  <c r="T55" s="1"/>
  <c r="H55"/>
  <c r="H27"/>
  <c r="I60"/>
  <c r="I63"/>
  <c r="T63" s="1"/>
  <c r="S52" l="1"/>
  <c r="S41"/>
  <c r="N35"/>
  <c r="O35"/>
  <c r="P35"/>
  <c r="Q35"/>
  <c r="R35"/>
  <c r="S35"/>
  <c r="T35"/>
  <c r="U35"/>
  <c r="V35"/>
  <c r="N31"/>
  <c r="O31"/>
  <c r="P31"/>
  <c r="Q31"/>
  <c r="R31"/>
  <c r="S31"/>
  <c r="U31"/>
  <c r="V31"/>
  <c r="D56" l="1"/>
  <c r="D55" s="1"/>
  <c r="E53"/>
  <c r="E49"/>
  <c r="E48" s="1"/>
  <c r="E47"/>
  <c r="H45"/>
  <c r="D43"/>
  <c r="E40"/>
  <c r="E39" s="1"/>
  <c r="E38"/>
  <c r="E37" s="1"/>
  <c r="E36"/>
  <c r="E35" s="1"/>
  <c r="G35" s="1"/>
  <c r="K31"/>
  <c r="D24"/>
  <c r="D23" s="1"/>
  <c r="E20"/>
  <c r="E19" s="1"/>
  <c r="J31"/>
  <c r="D49"/>
  <c r="D48" s="1"/>
  <c r="I45"/>
  <c r="T45" s="1"/>
  <c r="M35"/>
  <c r="L35"/>
  <c r="K35"/>
  <c r="J35"/>
  <c r="I35"/>
  <c r="H35"/>
  <c r="M31"/>
  <c r="L31"/>
  <c r="I31"/>
  <c r="I30" s="1"/>
  <c r="H31"/>
  <c r="E32"/>
  <c r="E31" s="1"/>
  <c r="C18"/>
  <c r="E22"/>
  <c r="E21" s="1"/>
  <c r="E24"/>
  <c r="E23" s="1"/>
  <c r="E26"/>
  <c r="E25" s="1"/>
  <c r="E28"/>
  <c r="E27" s="1"/>
  <c r="E34"/>
  <c r="E33" s="1"/>
  <c r="E44"/>
  <c r="E43"/>
  <c r="E42"/>
  <c r="E54"/>
  <c r="E56"/>
  <c r="E55" s="1"/>
  <c r="E62"/>
  <c r="E61"/>
  <c r="E59"/>
  <c r="E58"/>
  <c r="D62"/>
  <c r="D61"/>
  <c r="D59"/>
  <c r="D58"/>
  <c r="D53"/>
  <c r="D51"/>
  <c r="D50" s="1"/>
  <c r="D44"/>
  <c r="D42"/>
  <c r="D38"/>
  <c r="D37" s="1"/>
  <c r="D36"/>
  <c r="D35" s="1"/>
  <c r="F35" s="1"/>
  <c r="D34"/>
  <c r="D33" s="1"/>
  <c r="D28"/>
  <c r="D27" s="1"/>
  <c r="D26"/>
  <c r="D25" s="1"/>
  <c r="D20"/>
  <c r="D19" s="1"/>
  <c r="D60" l="1"/>
  <c r="F60" s="1"/>
  <c r="D41"/>
  <c r="D57"/>
  <c r="E57"/>
  <c r="E60"/>
  <c r="G60" s="1"/>
  <c r="E41"/>
  <c r="G31"/>
  <c r="D52"/>
  <c r="E52"/>
  <c r="I29"/>
  <c r="D54"/>
  <c r="L45"/>
  <c r="J45"/>
  <c r="E51"/>
  <c r="E50" s="1"/>
  <c r="K45"/>
  <c r="M45"/>
  <c r="E46"/>
  <c r="E45" s="1"/>
  <c r="G45" s="1"/>
  <c r="D47"/>
  <c r="D46"/>
  <c r="D40"/>
  <c r="D39" s="1"/>
  <c r="K18"/>
  <c r="H18"/>
  <c r="D22"/>
  <c r="D21" s="1"/>
  <c r="D32"/>
  <c r="D31" s="1"/>
  <c r="F31" s="1"/>
  <c r="I18"/>
  <c r="D45" l="1"/>
  <c r="E30"/>
  <c r="L30"/>
  <c r="L29" s="1"/>
  <c r="H30"/>
  <c r="J30"/>
  <c r="J29" s="1"/>
  <c r="K30"/>
  <c r="K29" s="1"/>
  <c r="J18"/>
  <c r="M30"/>
  <c r="M29" s="1"/>
  <c r="F45"/>
  <c r="M18"/>
  <c r="L18"/>
  <c r="D18"/>
  <c r="F18" s="1"/>
  <c r="H29" l="1"/>
  <c r="T29" s="1"/>
  <c r="T30"/>
  <c r="E18"/>
  <c r="G18" s="1"/>
  <c r="D30"/>
  <c r="D29" s="1"/>
  <c r="F29" s="1"/>
  <c r="D17"/>
  <c r="F17" s="1"/>
  <c r="E29"/>
  <c r="G29" s="1"/>
  <c r="G30"/>
  <c r="F30" l="1"/>
  <c r="D16"/>
  <c r="F16" s="1"/>
  <c r="C35" l="1"/>
  <c r="C47"/>
  <c r="C46" s="1"/>
  <c r="C54"/>
  <c r="O54"/>
  <c r="O52" s="1"/>
  <c r="V54"/>
  <c r="V52" s="1"/>
  <c r="U54"/>
  <c r="U52" s="1"/>
  <c r="N54"/>
  <c r="R54"/>
  <c r="R52" s="1"/>
  <c r="U46"/>
  <c r="U45" s="1"/>
  <c r="V46"/>
  <c r="V45" s="1"/>
  <c r="N47" l="1"/>
  <c r="N46" s="1"/>
  <c r="N45" s="1"/>
  <c r="N52"/>
  <c r="R45"/>
  <c r="R30" s="1"/>
  <c r="R29" s="1"/>
  <c r="P47"/>
  <c r="P46" s="1"/>
  <c r="P45" s="1"/>
  <c r="Q45"/>
  <c r="O47"/>
  <c r="O46" s="1"/>
  <c r="O45" s="1"/>
  <c r="S45"/>
  <c r="V30"/>
  <c r="V29" s="1"/>
  <c r="U30"/>
  <c r="U29" s="1"/>
  <c r="N30"/>
  <c r="N29" s="1"/>
  <c r="O30"/>
  <c r="O29" s="1"/>
  <c r="P30"/>
  <c r="P29" s="1"/>
  <c r="Q30"/>
  <c r="Q29" s="1"/>
  <c r="K17"/>
  <c r="K16" s="1"/>
  <c r="M17"/>
  <c r="M16" s="1"/>
  <c r="Q22"/>
  <c r="Q21" s="1"/>
  <c r="S20"/>
  <c r="S19" s="1"/>
  <c r="V20" l="1"/>
  <c r="V19" s="1"/>
  <c r="R18"/>
  <c r="R17" s="1"/>
  <c r="R16" s="1"/>
  <c r="P18"/>
  <c r="P17" s="1"/>
  <c r="P16" s="1"/>
  <c r="N28"/>
  <c r="N27" s="1"/>
  <c r="N18" s="1"/>
  <c r="N17" s="1"/>
  <c r="N16" s="1"/>
  <c r="L17"/>
  <c r="L16" s="1"/>
  <c r="J17"/>
  <c r="J16" s="1"/>
  <c r="H17"/>
  <c r="H16" s="1"/>
  <c r="Q18"/>
  <c r="Q17" s="1"/>
  <c r="Q16" s="1"/>
  <c r="O28"/>
  <c r="U18"/>
  <c r="U17" s="1"/>
  <c r="U16" s="1"/>
  <c r="I17"/>
  <c r="I16" s="1"/>
  <c r="T16" s="1"/>
  <c r="O27" l="1"/>
  <c r="O18" s="1"/>
  <c r="O17" s="1"/>
  <c r="O16" s="1"/>
  <c r="S30"/>
  <c r="S29" s="1"/>
  <c r="V18"/>
  <c r="V17" s="1"/>
  <c r="V16" s="1"/>
  <c r="E17"/>
  <c r="S18" l="1"/>
  <c r="S17" s="1"/>
  <c r="S16" s="1"/>
  <c r="T18"/>
  <c r="T17" s="1"/>
  <c r="E16"/>
  <c r="G16" s="1"/>
  <c r="G17"/>
</calcChain>
</file>

<file path=xl/sharedStrings.xml><?xml version="1.0" encoding="utf-8"?>
<sst xmlns="http://schemas.openxmlformats.org/spreadsheetml/2006/main" count="140" uniqueCount="125">
  <si>
    <t>Отклонение</t>
  </si>
  <si>
    <t>млн. рублей</t>
  </si>
  <si>
    <t>%</t>
  </si>
  <si>
    <t>Остаток стоимости на начало года</t>
  </si>
  <si>
    <t>№</t>
  </si>
  <si>
    <t>ВСЕГО</t>
  </si>
  <si>
    <t>2</t>
  </si>
  <si>
    <t>к приказу Минэнерго России</t>
  </si>
  <si>
    <t>от 24 марта 2010г. №114</t>
  </si>
  <si>
    <t>Наименование объекта</t>
  </si>
  <si>
    <t>Причины отклонений</t>
  </si>
  <si>
    <t>всего</t>
  </si>
  <si>
    <t>в том числе за счет</t>
  </si>
  <si>
    <t>план</t>
  </si>
  <si>
    <t>факт</t>
  </si>
  <si>
    <t>уточнения стоимости по результатам утвержденной ПСД</t>
  </si>
  <si>
    <t>уточнения стоимости по результам закупочных процедур</t>
  </si>
  <si>
    <t>Техническое перевооружение и реконструкция</t>
  </si>
  <si>
    <t>1.1</t>
  </si>
  <si>
    <t>1.1.1</t>
  </si>
  <si>
    <t>1.1.2</t>
  </si>
  <si>
    <t>1.1.3</t>
  </si>
  <si>
    <t>1.1.4</t>
  </si>
  <si>
    <t>1.1.5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</si>
  <si>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</si>
  <si>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</si>
  <si>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</si>
  <si>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1.1.2.1</t>
  </si>
  <si>
    <t>1.1.3.1</t>
  </si>
  <si>
    <t>1.1.4.1</t>
  </si>
  <si>
    <t>2.1.1</t>
  </si>
  <si>
    <t>2.1.1.1</t>
  </si>
  <si>
    <t>2.1.2</t>
  </si>
  <si>
    <t>2.1.2.1</t>
  </si>
  <si>
    <t>Энергосбережение и повышение энергетической эффективности</t>
  </si>
  <si>
    <t>Новое строительство</t>
  </si>
  <si>
    <t>1 кв</t>
  </si>
  <si>
    <t>2 кв</t>
  </si>
  <si>
    <t>Всего</t>
  </si>
  <si>
    <t>3 кв</t>
  </si>
  <si>
    <t>4 кв</t>
  </si>
  <si>
    <t>Приложение  № 6.1</t>
  </si>
  <si>
    <t>Реконструкция воздушных линий (ВЛЭП 0,4кВ)</t>
  </si>
  <si>
    <t>Реконструкция воздушных линий (ВЛЭП 6-10кВ)</t>
  </si>
  <si>
    <t>Реконструкция кабельных линий (КЛЭП 0,4кВ)</t>
  </si>
  <si>
    <t>Реконструкция распределительных пунктов (ТП, РП)</t>
  </si>
  <si>
    <t>Строительство ТП, РП</t>
  </si>
  <si>
    <t>Приобретение транспортных средств</t>
  </si>
  <si>
    <t>1.1.1.1</t>
  </si>
  <si>
    <t>1.1.5.1</t>
  </si>
  <si>
    <t>2.1.3</t>
  </si>
  <si>
    <t>2.1.3.1</t>
  </si>
  <si>
    <t>2.1.4</t>
  </si>
  <si>
    <t>2.1.4.1</t>
  </si>
  <si>
    <t>АО "Облкоммунэнерго"</t>
  </si>
  <si>
    <t>М.П.</t>
  </si>
  <si>
    <t>"Утверждаю"</t>
  </si>
  <si>
    <t>2.1.</t>
  </si>
  <si>
    <t>Строительство кабельных линий (КЛЭП -0,4кВ)</t>
  </si>
  <si>
    <t>Строительство кабельных линий (КЛЭП 6-10кВ)</t>
  </si>
  <si>
    <t>Строительство воздушных линий (ВЛЭП 6-10кВ)</t>
  </si>
  <si>
    <t>Строительство воздушных линий (ВЛЭП 0,4кВ)</t>
  </si>
  <si>
    <t>2.1.5</t>
  </si>
  <si>
    <t>2.1.5.1</t>
  </si>
  <si>
    <t>2.1.6</t>
  </si>
  <si>
    <t>2.1.6.1</t>
  </si>
  <si>
    <t>2.1.6.2</t>
  </si>
  <si>
    <t>2.1.6.3</t>
  </si>
  <si>
    <t>2.1.7</t>
  </si>
  <si>
    <t>Реконструкция систем газоснабжения</t>
  </si>
  <si>
    <t>2.1.7.1</t>
  </si>
  <si>
    <t>2.1.7.2</t>
  </si>
  <si>
    <t>2.1.8</t>
  </si>
  <si>
    <t>Внедрение информационных технологий</t>
  </si>
  <si>
    <t>2.1.8.1</t>
  </si>
  <si>
    <t>2.1.9</t>
  </si>
  <si>
    <t>Инвестиции в метрологическое обеспечение</t>
  </si>
  <si>
    <t>2.1.9.1</t>
  </si>
  <si>
    <t>2.1.10</t>
  </si>
  <si>
    <t>Установка приборов учета, класс напряжения 6/10 кВ</t>
  </si>
  <si>
    <t>2.1.10.1</t>
  </si>
  <si>
    <t>2.1.10.2</t>
  </si>
  <si>
    <t>2.1.11</t>
  </si>
  <si>
    <t>2.1.11.1</t>
  </si>
  <si>
    <t>2.1.12</t>
  </si>
  <si>
    <t>2.1.12.1</t>
  </si>
  <si>
    <t>2.1.12.2</t>
  </si>
  <si>
    <t>Отчет об исполнении инвестиционной программы АО "Облкоммунэнерго" за 1 квартал 2018 г., млн. рублей с НДС</t>
  </si>
  <si>
    <t>Генеральный директор</t>
  </si>
  <si>
    <t>____________ С.Е.Грачев</t>
  </si>
  <si>
    <t>"___" ____________ 2018 года</t>
  </si>
  <si>
    <t>Объем финансирования 2018 года</t>
  </si>
  <si>
    <t>Обновление трансформаторного парка</t>
  </si>
  <si>
    <t>РП-8 РУ-10 кВ замена масляных выключателей на вакуумные</t>
  </si>
  <si>
    <t>Комплектация оборудования в РП-23 ул.Театральная</t>
  </si>
  <si>
    <t>ТП-32 замена силового трансформатора ТМ-250 кВА на ТМГ-250/0,4/6 кВ</t>
  </si>
  <si>
    <t>ТП-53 замена силового трансформатора ТМ-250 кВА на ТМГ-250/0,4/6 кВ</t>
  </si>
  <si>
    <t>ТП-36 замена силового трансформатора ТМ-320 кВА на ТМГ-400/0,4/6 кВ</t>
  </si>
  <si>
    <t>Газификация нежилого помещения</t>
  </si>
  <si>
    <t xml:space="preserve">Газификация в нежилых зданиях </t>
  </si>
  <si>
    <t xml:space="preserve">Установка ПКУ-10кВ Калининское отделение </t>
  </si>
  <si>
    <t>Установка ПКУ-10кВ Ершов</t>
  </si>
  <si>
    <t>Измельчитель древесины Skorpion 250</t>
  </si>
  <si>
    <t>Поисковое оборудование</t>
  </si>
  <si>
    <t xml:space="preserve">Поисковый комплект Успех АГ-428.20Н </t>
  </si>
  <si>
    <t>Кабелеискатель Успех КБИ-406Н</t>
  </si>
  <si>
    <t>Покупка аппарата испытания диэлектриков АИД-70М</t>
  </si>
  <si>
    <t xml:space="preserve">Покупка аппарата испытания диэлектриков АИД-70Ц </t>
  </si>
  <si>
    <t>2.1.13</t>
  </si>
  <si>
    <t>2.1.13.1</t>
  </si>
  <si>
    <t>2.1.13.2</t>
  </si>
  <si>
    <t>2.1.14</t>
  </si>
  <si>
    <t>Строительство объектов основных средств</t>
  </si>
  <si>
    <t>2.1.14.1</t>
  </si>
  <si>
    <t>Газификация участка порошковой покраски ФП "Энергоремонт"</t>
  </si>
  <si>
    <t>Срок выполнения I-II квартал</t>
  </si>
  <si>
    <t>Экономия при изготовлении готовой продукции</t>
  </si>
  <si>
    <t>Перенос размещения договора на приобретение оборудования (Не работал сайт Госзакупок).</t>
  </si>
  <si>
    <t>М.А. Зеленов</t>
  </si>
  <si>
    <t>Начальник ПТО                                                                                                           С.В. Капенкин</t>
  </si>
  <si>
    <t>Начальник АХО                                                                                                           М.А. Зеленов</t>
  </si>
  <si>
    <t>Главный инженер                                                                                                        А.Ф. Качалов</t>
  </si>
  <si>
    <t>Начальник ОТП                                                                                                           В.В. Катаев</t>
  </si>
  <si>
    <t>Зам. главного инженера                                                                                              Д.А.Дружкин</t>
  </si>
  <si>
    <t>Зам. главного метролога                                                                                              Д.А. Краснов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</si>
</sst>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164" fontId="6" fillId="2" borderId="0" xfId="0" applyNumberFormat="1" applyFont="1" applyFill="1" applyAlignment="1">
      <alignment horizontal="center" vertical="top" wrapText="1"/>
    </xf>
    <xf numFmtId="165" fontId="5" fillId="2" borderId="0" xfId="0" applyNumberFormat="1" applyFont="1" applyFill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1" fontId="11" fillId="2" borderId="1" xfId="1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top"/>
    </xf>
    <xf numFmtId="0" fontId="12" fillId="2" borderId="0" xfId="0" applyFont="1" applyFill="1" applyAlignment="1">
      <alignment vertical="top"/>
    </xf>
    <xf numFmtId="164" fontId="11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/>
    </xf>
    <xf numFmtId="0" fontId="11" fillId="2" borderId="0" xfId="0" applyFont="1" applyFill="1" applyAlignment="1">
      <alignment vertical="top"/>
    </xf>
    <xf numFmtId="0" fontId="11" fillId="2" borderId="1" xfId="0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/>
    </xf>
    <xf numFmtId="164" fontId="11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right" vertical="top"/>
    </xf>
    <xf numFmtId="164" fontId="11" fillId="2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6" applyFont="1" applyFill="1" applyBorder="1" applyAlignment="1">
      <alignment horizontal="center"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164" fontId="11" fillId="0" borderId="1" xfId="3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5" fillId="0" borderId="1" xfId="6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7" fillId="0" borderId="2" xfId="6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/>
    </xf>
    <xf numFmtId="49" fontId="7" fillId="0" borderId="3" xfId="6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/>
    </xf>
    <xf numFmtId="0" fontId="15" fillId="0" borderId="1" xfId="0" applyFont="1" applyFill="1" applyBorder="1"/>
    <xf numFmtId="1" fontId="16" fillId="2" borderId="1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7" fillId="2" borderId="2" xfId="8" applyFont="1" applyFill="1" applyBorder="1" applyAlignment="1">
      <alignment horizontal="left" vertical="center" wrapText="1"/>
    </xf>
    <xf numFmtId="164" fontId="11" fillId="2" borderId="1" xfId="6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12" fillId="2" borderId="8" xfId="9" applyNumberFormat="1" applyFont="1" applyFill="1" applyBorder="1" applyAlignment="1">
      <alignment horizontal="left" vertical="center" wrapText="1"/>
    </xf>
    <xf numFmtId="49" fontId="12" fillId="2" borderId="2" xfId="9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/>
    </xf>
    <xf numFmtId="164" fontId="13" fillId="2" borderId="4" xfId="0" applyNumberFormat="1" applyFont="1" applyFill="1" applyBorder="1" applyAlignment="1">
      <alignment horizontal="center" vertical="center"/>
    </xf>
    <xf numFmtId="49" fontId="7" fillId="2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2" borderId="2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vertical="center" wrapText="1"/>
    </xf>
    <xf numFmtId="1" fontId="16" fillId="0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center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164" fontId="11" fillId="0" borderId="4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7" fillId="2" borderId="2" xfId="6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top"/>
    </xf>
    <xf numFmtId="0" fontId="20" fillId="2" borderId="0" xfId="0" applyFont="1" applyFill="1" applyAlignment="1"/>
    <xf numFmtId="0" fontId="20" fillId="2" borderId="0" xfId="0" applyFont="1" applyFill="1" applyAlignment="1">
      <alignment horizontal="left"/>
    </xf>
    <xf numFmtId="0" fontId="20" fillId="2" borderId="0" xfId="0" applyFont="1" applyFill="1"/>
    <xf numFmtId="0" fontId="0" fillId="2" borderId="0" xfId="0" applyFill="1"/>
    <xf numFmtId="0" fontId="20" fillId="2" borderId="0" xfId="0" applyFont="1" applyFill="1" applyAlignment="1">
      <alignment horizontal="left"/>
    </xf>
  </cellXfs>
  <cellStyles count="10">
    <cellStyle name="Обычный" xfId="0" builtinId="0"/>
    <cellStyle name="Обычный 2" xfId="5"/>
    <cellStyle name="Обычный 2 3" xfId="7"/>
    <cellStyle name="Обычный 2 3 2 2" xfId="9"/>
    <cellStyle name="Обычный 2 4" xfId="8"/>
    <cellStyle name="Обычный 4" xfId="4"/>
    <cellStyle name="Обычный_Инвестиции Сети Сбыты ЭСО" xfId="1"/>
    <cellStyle name="Обычный_ПЛАН 2009 ИСПРАВЛЕННЫЙ" xfId="2"/>
    <cellStyle name="Обычный_Форматы по компаниям от 12.03" xfId="6"/>
    <cellStyle name="Обычный_Формы к инв_прогр  2013г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9"/>
  <sheetViews>
    <sheetView tabSelected="1" view="pageBreakPreview" topLeftCell="A37" zoomScale="83" zoomScaleNormal="70" zoomScaleSheetLayoutView="83" workbookViewId="0">
      <selection activeCell="H54" sqref="H54"/>
    </sheetView>
  </sheetViews>
  <sheetFormatPr defaultRowHeight="15.75" outlineLevelRow="1"/>
  <cols>
    <col min="1" max="1" width="9.85546875" style="24" customWidth="1"/>
    <col min="2" max="2" width="57.140625" style="27" customWidth="1"/>
    <col min="3" max="3" width="11.7109375" style="25" customWidth="1"/>
    <col min="4" max="5" width="11.42578125" style="25" customWidth="1"/>
    <col min="6" max="7" width="11.42578125" style="25" hidden="1" customWidth="1"/>
    <col min="8" max="9" width="9.85546875" style="1" customWidth="1"/>
    <col min="10" max="15" width="9.85546875" style="1" hidden="1" customWidth="1"/>
    <col min="16" max="16" width="15.28515625" style="1" customWidth="1"/>
    <col min="17" max="17" width="18.7109375" style="1" customWidth="1"/>
    <col min="18" max="18" width="18.140625" style="1" customWidth="1"/>
    <col min="19" max="19" width="10.5703125" style="1" customWidth="1"/>
    <col min="20" max="20" width="10.42578125" style="1" customWidth="1"/>
    <col min="21" max="21" width="16" style="1" customWidth="1"/>
    <col min="22" max="22" width="16.7109375" style="1" customWidth="1"/>
    <col min="23" max="23" width="14.140625" style="1" customWidth="1"/>
    <col min="24" max="24" width="9.140625" style="1"/>
    <col min="25" max="25" width="11" style="1" bestFit="1" customWidth="1"/>
    <col min="26" max="26" width="10.5703125" style="1" bestFit="1" customWidth="1"/>
    <col min="27" max="16384" width="9.140625" style="1"/>
  </cols>
  <sheetData>
    <row r="1" spans="1:26">
      <c r="A1" s="79" t="s">
        <v>41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</row>
    <row r="2" spans="1:26">
      <c r="A2" s="79" t="s">
        <v>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</row>
    <row r="3" spans="1:26">
      <c r="A3" s="79" t="s">
        <v>8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</row>
    <row r="4" spans="1:26" ht="18" customHeight="1">
      <c r="A4" s="80" t="s">
        <v>87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</row>
    <row r="5" spans="1:26" ht="18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6" ht="18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9" t="s">
        <v>56</v>
      </c>
    </row>
    <row r="7" spans="1:26" ht="18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9" t="s">
        <v>88</v>
      </c>
    </row>
    <row r="8" spans="1:26" ht="18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9" t="s">
        <v>54</v>
      </c>
    </row>
    <row r="9" spans="1:26" ht="18.75">
      <c r="A9" s="2"/>
      <c r="B9" s="3"/>
      <c r="C9" s="4"/>
      <c r="D9" s="4"/>
      <c r="E9" s="5"/>
      <c r="F9" s="5"/>
      <c r="G9" s="5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29" t="s">
        <v>89</v>
      </c>
    </row>
    <row r="10" spans="1:26" ht="18.75">
      <c r="A10" s="2"/>
      <c r="B10" s="3"/>
      <c r="C10" s="28"/>
      <c r="D10" s="28"/>
      <c r="E10" s="5"/>
      <c r="F10" s="5"/>
      <c r="G10" s="5"/>
      <c r="H10" s="6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9" t="s">
        <v>90</v>
      </c>
    </row>
    <row r="11" spans="1:26" ht="18.75">
      <c r="A11" s="2"/>
      <c r="B11" s="3"/>
      <c r="C11" s="28"/>
      <c r="D11" s="28"/>
      <c r="E11" s="5"/>
      <c r="F11" s="5"/>
      <c r="G11" s="5"/>
      <c r="H11" s="6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9" t="s">
        <v>55</v>
      </c>
    </row>
    <row r="12" spans="1:26" ht="18.75">
      <c r="A12" s="2"/>
      <c r="B12" s="3"/>
      <c r="C12" s="5"/>
      <c r="D12" s="5"/>
      <c r="E12" s="5"/>
      <c r="F12" s="5"/>
      <c r="G12" s="5"/>
      <c r="H12" s="6"/>
      <c r="I12" s="5"/>
      <c r="J12" s="5"/>
      <c r="K12" s="5"/>
      <c r="L12" s="5"/>
      <c r="M12" s="5"/>
      <c r="N12" s="5"/>
      <c r="O12" s="5"/>
      <c r="P12" s="5"/>
      <c r="Q12" s="4"/>
      <c r="R12" s="4"/>
      <c r="S12" s="4"/>
      <c r="T12" s="4"/>
      <c r="U12" s="4"/>
      <c r="V12" s="4"/>
      <c r="W12" s="4"/>
    </row>
    <row r="13" spans="1:26" ht="33" customHeight="1">
      <c r="A13" s="81" t="s">
        <v>4</v>
      </c>
      <c r="B13" s="84" t="s">
        <v>9</v>
      </c>
      <c r="C13" s="87" t="s">
        <v>3</v>
      </c>
      <c r="D13" s="93" t="s">
        <v>91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4"/>
      <c r="P13" s="90" t="s">
        <v>24</v>
      </c>
      <c r="Q13" s="90" t="s">
        <v>25</v>
      </c>
      <c r="R13" s="90" t="s">
        <v>26</v>
      </c>
      <c r="S13" s="95" t="s">
        <v>0</v>
      </c>
      <c r="T13" s="97"/>
      <c r="U13" s="97"/>
      <c r="V13" s="96"/>
      <c r="W13" s="90" t="s">
        <v>10</v>
      </c>
    </row>
    <row r="14" spans="1:26" ht="21" customHeight="1">
      <c r="A14" s="82"/>
      <c r="B14" s="85"/>
      <c r="C14" s="88"/>
      <c r="D14" s="93" t="s">
        <v>38</v>
      </c>
      <c r="E14" s="94"/>
      <c r="F14" s="35"/>
      <c r="G14" s="35"/>
      <c r="H14" s="93" t="s">
        <v>36</v>
      </c>
      <c r="I14" s="94"/>
      <c r="J14" s="93" t="s">
        <v>37</v>
      </c>
      <c r="K14" s="94"/>
      <c r="L14" s="93" t="s">
        <v>39</v>
      </c>
      <c r="M14" s="94"/>
      <c r="N14" s="93" t="s">
        <v>40</v>
      </c>
      <c r="O14" s="94"/>
      <c r="P14" s="92"/>
      <c r="Q14" s="92"/>
      <c r="R14" s="91"/>
      <c r="S14" s="90" t="s">
        <v>1</v>
      </c>
      <c r="T14" s="90" t="s">
        <v>2</v>
      </c>
      <c r="U14" s="95" t="s">
        <v>12</v>
      </c>
      <c r="V14" s="96"/>
      <c r="W14" s="91"/>
    </row>
    <row r="15" spans="1:26" ht="65.25" customHeight="1">
      <c r="A15" s="83"/>
      <c r="B15" s="86"/>
      <c r="C15" s="89"/>
      <c r="D15" s="36" t="s">
        <v>13</v>
      </c>
      <c r="E15" s="36" t="s">
        <v>14</v>
      </c>
      <c r="F15" s="36"/>
      <c r="G15" s="36"/>
      <c r="H15" s="36" t="s">
        <v>13</v>
      </c>
      <c r="I15" s="36" t="s">
        <v>14</v>
      </c>
      <c r="J15" s="36" t="s">
        <v>13</v>
      </c>
      <c r="K15" s="36" t="s">
        <v>14</v>
      </c>
      <c r="L15" s="36" t="s">
        <v>13</v>
      </c>
      <c r="M15" s="36" t="s">
        <v>14</v>
      </c>
      <c r="N15" s="36" t="s">
        <v>13</v>
      </c>
      <c r="O15" s="36" t="s">
        <v>14</v>
      </c>
      <c r="P15" s="8" t="s">
        <v>11</v>
      </c>
      <c r="Q15" s="7" t="s">
        <v>11</v>
      </c>
      <c r="R15" s="92"/>
      <c r="S15" s="92"/>
      <c r="T15" s="92"/>
      <c r="U15" s="7" t="s">
        <v>15</v>
      </c>
      <c r="V15" s="7" t="s">
        <v>16</v>
      </c>
      <c r="W15" s="92"/>
    </row>
    <row r="16" spans="1:26" s="12" customFormat="1" ht="18.75">
      <c r="A16" s="37"/>
      <c r="B16" s="38" t="s">
        <v>5</v>
      </c>
      <c r="C16" s="39">
        <v>0</v>
      </c>
      <c r="D16" s="40">
        <f>D17+D29</f>
        <v>11.148758000000001</v>
      </c>
      <c r="E16" s="40">
        <f>E17+E29</f>
        <v>8.5504316653999997</v>
      </c>
      <c r="F16" s="40">
        <f t="shared" ref="F16:G18" si="0">D16/1.18</f>
        <v>9.4481000000000019</v>
      </c>
      <c r="G16" s="40">
        <f t="shared" si="0"/>
        <v>7.24612853</v>
      </c>
      <c r="H16" s="40">
        <f t="shared" ref="H16:S16" si="1">H17+H29</f>
        <v>11.148758000000001</v>
      </c>
      <c r="I16" s="40">
        <f t="shared" si="1"/>
        <v>8.5504316653999997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 t="e">
        <f t="shared" si="1"/>
        <v>#REF!</v>
      </c>
      <c r="O16" s="40" t="e">
        <f t="shared" si="1"/>
        <v>#REF!</v>
      </c>
      <c r="P16" s="32">
        <f t="shared" si="1"/>
        <v>0</v>
      </c>
      <c r="Q16" s="32">
        <f t="shared" si="1"/>
        <v>1.3870669899999999</v>
      </c>
      <c r="R16" s="32">
        <f t="shared" si="1"/>
        <v>8.3133328375999991</v>
      </c>
      <c r="S16" s="32">
        <f t="shared" si="1"/>
        <v>-3.2773750109999997</v>
      </c>
      <c r="T16" s="61">
        <f t="shared" ref="T16" si="2">I16/H16%-100</f>
        <v>-23.305971253479541</v>
      </c>
      <c r="U16" s="32">
        <f>U17+U29</f>
        <v>0</v>
      </c>
      <c r="V16" s="32">
        <f>V17+V29</f>
        <v>0</v>
      </c>
      <c r="W16" s="9"/>
      <c r="X16" s="11"/>
      <c r="Y16" s="1"/>
      <c r="Z16" s="1"/>
    </row>
    <row r="17" spans="1:26" ht="37.5">
      <c r="A17" s="41">
        <v>1</v>
      </c>
      <c r="B17" s="38" t="s">
        <v>17</v>
      </c>
      <c r="C17" s="42">
        <v>0</v>
      </c>
      <c r="D17" s="40">
        <f>D18</f>
        <v>1.3499199999999998</v>
      </c>
      <c r="E17" s="40">
        <f t="shared" ref="E17:V17" si="3">E18</f>
        <v>1.2443331633999999</v>
      </c>
      <c r="F17" s="40">
        <f t="shared" si="0"/>
        <v>1.1439999999999999</v>
      </c>
      <c r="G17" s="40">
        <f t="shared" si="0"/>
        <v>1.0545196299999999</v>
      </c>
      <c r="H17" s="40">
        <f t="shared" si="3"/>
        <v>1.3499199999999998</v>
      </c>
      <c r="I17" s="40">
        <f t="shared" si="3"/>
        <v>1.2443331633999999</v>
      </c>
      <c r="J17" s="40">
        <f t="shared" si="3"/>
        <v>0</v>
      </c>
      <c r="K17" s="40">
        <f t="shared" si="3"/>
        <v>0</v>
      </c>
      <c r="L17" s="40">
        <f t="shared" si="3"/>
        <v>0</v>
      </c>
      <c r="M17" s="40">
        <f t="shared" si="3"/>
        <v>0</v>
      </c>
      <c r="N17" s="40" t="e">
        <f t="shared" si="3"/>
        <v>#REF!</v>
      </c>
      <c r="O17" s="40" t="e">
        <f t="shared" si="3"/>
        <v>#REF!</v>
      </c>
      <c r="P17" s="32">
        <f t="shared" si="3"/>
        <v>0</v>
      </c>
      <c r="Q17" s="32">
        <f t="shared" si="3"/>
        <v>0</v>
      </c>
      <c r="R17" s="32">
        <f t="shared" si="3"/>
        <v>0.1055868365999999</v>
      </c>
      <c r="S17" s="32">
        <f t="shared" si="3"/>
        <v>0</v>
      </c>
      <c r="T17" s="32">
        <f t="shared" si="3"/>
        <v>0</v>
      </c>
      <c r="U17" s="32">
        <f t="shared" si="3"/>
        <v>0</v>
      </c>
      <c r="V17" s="32">
        <f t="shared" si="3"/>
        <v>0</v>
      </c>
      <c r="W17" s="13"/>
      <c r="X17" s="15"/>
    </row>
    <row r="18" spans="1:26" ht="37.5">
      <c r="A18" s="41" t="s">
        <v>18</v>
      </c>
      <c r="B18" s="38" t="s">
        <v>34</v>
      </c>
      <c r="C18" s="42">
        <f>C19+C21+C23+C25+C27</f>
        <v>0</v>
      </c>
      <c r="D18" s="40">
        <f>D19+D21+D23+D25+D27</f>
        <v>1.3499199999999998</v>
      </c>
      <c r="E18" s="40">
        <f>E19+E21+E23+E25+E27</f>
        <v>1.2443331633999999</v>
      </c>
      <c r="F18" s="40">
        <f t="shared" si="0"/>
        <v>1.1439999999999999</v>
      </c>
      <c r="G18" s="40">
        <f t="shared" si="0"/>
        <v>1.0545196299999999</v>
      </c>
      <c r="H18" s="40">
        <f t="shared" ref="H18:V18" si="4">H19+H21+H23+H25+H27</f>
        <v>1.3499199999999998</v>
      </c>
      <c r="I18" s="40">
        <f t="shared" si="4"/>
        <v>1.2443331633999999</v>
      </c>
      <c r="J18" s="40">
        <f t="shared" si="4"/>
        <v>0</v>
      </c>
      <c r="K18" s="40">
        <f t="shared" si="4"/>
        <v>0</v>
      </c>
      <c r="L18" s="40">
        <f t="shared" si="4"/>
        <v>0</v>
      </c>
      <c r="M18" s="40">
        <f t="shared" si="4"/>
        <v>0</v>
      </c>
      <c r="N18" s="40" t="e">
        <f t="shared" si="4"/>
        <v>#REF!</v>
      </c>
      <c r="O18" s="40" t="e">
        <f t="shared" si="4"/>
        <v>#REF!</v>
      </c>
      <c r="P18" s="32">
        <f t="shared" si="4"/>
        <v>0</v>
      </c>
      <c r="Q18" s="32">
        <f t="shared" si="4"/>
        <v>0</v>
      </c>
      <c r="R18" s="32">
        <f t="shared" si="4"/>
        <v>0.1055868365999999</v>
      </c>
      <c r="S18" s="32">
        <f t="shared" si="4"/>
        <v>0</v>
      </c>
      <c r="T18" s="32">
        <f t="shared" si="4"/>
        <v>0</v>
      </c>
      <c r="U18" s="32">
        <f t="shared" si="4"/>
        <v>0</v>
      </c>
      <c r="V18" s="32">
        <f t="shared" si="4"/>
        <v>0</v>
      </c>
      <c r="W18" s="13"/>
      <c r="X18" s="15"/>
    </row>
    <row r="19" spans="1:26" ht="36.75" customHeight="1">
      <c r="A19" s="41" t="s">
        <v>19</v>
      </c>
      <c r="B19" s="43" t="s">
        <v>43</v>
      </c>
      <c r="C19" s="42">
        <v>0</v>
      </c>
      <c r="D19" s="40">
        <f>D20</f>
        <v>0</v>
      </c>
      <c r="E19" s="40">
        <f t="shared" ref="E19:V19" si="5">E20</f>
        <v>0</v>
      </c>
      <c r="F19" s="40">
        <f t="shared" si="5"/>
        <v>0</v>
      </c>
      <c r="G19" s="40">
        <f t="shared" si="5"/>
        <v>0</v>
      </c>
      <c r="H19" s="40">
        <f t="shared" si="5"/>
        <v>0</v>
      </c>
      <c r="I19" s="40">
        <f t="shared" si="5"/>
        <v>0</v>
      </c>
      <c r="J19" s="40">
        <f t="shared" si="5"/>
        <v>0</v>
      </c>
      <c r="K19" s="40">
        <f t="shared" si="5"/>
        <v>0</v>
      </c>
      <c r="L19" s="40">
        <f t="shared" si="5"/>
        <v>0</v>
      </c>
      <c r="M19" s="40">
        <f t="shared" si="5"/>
        <v>0</v>
      </c>
      <c r="N19" s="40">
        <f t="shared" si="5"/>
        <v>0</v>
      </c>
      <c r="O19" s="40">
        <f t="shared" si="5"/>
        <v>0</v>
      </c>
      <c r="P19" s="40">
        <f t="shared" si="5"/>
        <v>0</v>
      </c>
      <c r="Q19" s="40">
        <f t="shared" si="5"/>
        <v>0</v>
      </c>
      <c r="R19" s="40">
        <f t="shared" si="5"/>
        <v>0</v>
      </c>
      <c r="S19" s="40">
        <f t="shared" si="5"/>
        <v>0</v>
      </c>
      <c r="T19" s="40">
        <f t="shared" si="5"/>
        <v>0</v>
      </c>
      <c r="U19" s="40">
        <f t="shared" si="5"/>
        <v>0</v>
      </c>
      <c r="V19" s="40">
        <f t="shared" si="5"/>
        <v>0</v>
      </c>
      <c r="W19" s="13"/>
      <c r="X19" s="15"/>
    </row>
    <row r="20" spans="1:26">
      <c r="A20" s="44" t="s">
        <v>48</v>
      </c>
      <c r="B20" s="45"/>
      <c r="C20" s="42">
        <v>0</v>
      </c>
      <c r="D20" s="42">
        <f>J20+L20+H20</f>
        <v>0</v>
      </c>
      <c r="E20" s="42">
        <f t="shared" ref="D20:E28" si="6">K20+M20+I20</f>
        <v>0</v>
      </c>
      <c r="F20" s="42"/>
      <c r="G20" s="42"/>
      <c r="H20" s="42"/>
      <c r="I20" s="42"/>
      <c r="J20" s="42"/>
      <c r="K20" s="42"/>
      <c r="L20" s="42"/>
      <c r="M20" s="42"/>
      <c r="N20" s="42">
        <v>0</v>
      </c>
      <c r="O20" s="42">
        <v>0</v>
      </c>
      <c r="P20" s="13">
        <v>0</v>
      </c>
      <c r="Q20" s="13">
        <v>0</v>
      </c>
      <c r="R20" s="13">
        <v>0</v>
      </c>
      <c r="S20" s="13">
        <f t="shared" ref="S20" si="7">E20-D20</f>
        <v>0</v>
      </c>
      <c r="T20" s="10"/>
      <c r="U20" s="13">
        <v>0</v>
      </c>
      <c r="V20" s="13">
        <f>S20</f>
        <v>0</v>
      </c>
      <c r="W20" s="13"/>
      <c r="X20" s="15"/>
    </row>
    <row r="21" spans="1:26" ht="15.75" customHeight="1">
      <c r="A21" s="44" t="s">
        <v>20</v>
      </c>
      <c r="B21" s="46" t="s">
        <v>44</v>
      </c>
      <c r="C21" s="40">
        <v>0</v>
      </c>
      <c r="D21" s="47">
        <f>D22</f>
        <v>0</v>
      </c>
      <c r="E21" s="47">
        <f t="shared" ref="E21:V21" si="8">E22</f>
        <v>0</v>
      </c>
      <c r="F21" s="47">
        <f t="shared" si="8"/>
        <v>0</v>
      </c>
      <c r="G21" s="47">
        <f t="shared" si="8"/>
        <v>0</v>
      </c>
      <c r="H21" s="47">
        <f t="shared" si="8"/>
        <v>0</v>
      </c>
      <c r="I21" s="47">
        <f t="shared" si="8"/>
        <v>0</v>
      </c>
      <c r="J21" s="47">
        <f t="shared" si="8"/>
        <v>0</v>
      </c>
      <c r="K21" s="47">
        <f t="shared" si="8"/>
        <v>0</v>
      </c>
      <c r="L21" s="47">
        <f t="shared" si="8"/>
        <v>0</v>
      </c>
      <c r="M21" s="47">
        <f t="shared" si="8"/>
        <v>0</v>
      </c>
      <c r="N21" s="47">
        <f t="shared" si="8"/>
        <v>1.0620000000000001</v>
      </c>
      <c r="O21" s="47">
        <f t="shared" si="8"/>
        <v>0.66300000000000003</v>
      </c>
      <c r="P21" s="47">
        <f t="shared" si="8"/>
        <v>0</v>
      </c>
      <c r="Q21" s="47">
        <f t="shared" si="8"/>
        <v>0</v>
      </c>
      <c r="R21" s="47">
        <f t="shared" si="8"/>
        <v>0</v>
      </c>
      <c r="S21" s="47">
        <f t="shared" si="8"/>
        <v>0</v>
      </c>
      <c r="T21" s="47">
        <f t="shared" si="8"/>
        <v>0</v>
      </c>
      <c r="U21" s="47">
        <f t="shared" si="8"/>
        <v>0</v>
      </c>
      <c r="V21" s="47">
        <f t="shared" si="8"/>
        <v>0</v>
      </c>
      <c r="W21" s="19"/>
      <c r="X21" s="15"/>
    </row>
    <row r="22" spans="1:26">
      <c r="A22" s="44" t="s">
        <v>27</v>
      </c>
      <c r="B22" s="48"/>
      <c r="C22" s="42">
        <v>0</v>
      </c>
      <c r="D22" s="42">
        <f t="shared" si="6"/>
        <v>0</v>
      </c>
      <c r="E22" s="42">
        <f t="shared" si="6"/>
        <v>0</v>
      </c>
      <c r="F22" s="39"/>
      <c r="G22" s="39"/>
      <c r="H22" s="42"/>
      <c r="I22" s="42"/>
      <c r="J22" s="49"/>
      <c r="K22" s="42"/>
      <c r="L22" s="42"/>
      <c r="M22" s="42"/>
      <c r="N22" s="42">
        <v>1.0620000000000001</v>
      </c>
      <c r="O22" s="42">
        <v>0.66300000000000003</v>
      </c>
      <c r="P22" s="13">
        <v>0</v>
      </c>
      <c r="Q22" s="13">
        <f t="shared" ref="Q22" si="9">E22</f>
        <v>0</v>
      </c>
      <c r="R22" s="13">
        <v>0</v>
      </c>
      <c r="S22" s="13"/>
      <c r="T22" s="10"/>
      <c r="U22" s="19">
        <v>0</v>
      </c>
      <c r="V22" s="19">
        <v>0</v>
      </c>
      <c r="W22" s="19"/>
      <c r="X22" s="15"/>
    </row>
    <row r="23" spans="1:26" ht="15.75" customHeight="1">
      <c r="A23" s="44" t="s">
        <v>21</v>
      </c>
      <c r="B23" s="46" t="s">
        <v>43</v>
      </c>
      <c r="C23" s="40">
        <v>0</v>
      </c>
      <c r="D23" s="40">
        <f>D24</f>
        <v>0</v>
      </c>
      <c r="E23" s="40">
        <f t="shared" ref="E23:V23" si="10">E24</f>
        <v>0</v>
      </c>
      <c r="F23" s="40">
        <f t="shared" si="10"/>
        <v>0</v>
      </c>
      <c r="G23" s="40">
        <f t="shared" si="10"/>
        <v>0</v>
      </c>
      <c r="H23" s="40">
        <f t="shared" si="10"/>
        <v>0</v>
      </c>
      <c r="I23" s="40">
        <f t="shared" si="10"/>
        <v>0</v>
      </c>
      <c r="J23" s="40">
        <f t="shared" si="10"/>
        <v>0</v>
      </c>
      <c r="K23" s="40">
        <f t="shared" si="10"/>
        <v>0</v>
      </c>
      <c r="L23" s="40">
        <f t="shared" si="10"/>
        <v>0</v>
      </c>
      <c r="M23" s="40">
        <f t="shared" si="10"/>
        <v>0</v>
      </c>
      <c r="N23" s="40">
        <f t="shared" si="10"/>
        <v>0</v>
      </c>
      <c r="O23" s="40">
        <f t="shared" si="10"/>
        <v>0</v>
      </c>
      <c r="P23" s="40">
        <f t="shared" si="10"/>
        <v>0</v>
      </c>
      <c r="Q23" s="40">
        <f t="shared" si="10"/>
        <v>0</v>
      </c>
      <c r="R23" s="40">
        <f t="shared" si="10"/>
        <v>0</v>
      </c>
      <c r="S23" s="40">
        <f t="shared" si="10"/>
        <v>0</v>
      </c>
      <c r="T23" s="40">
        <f t="shared" si="10"/>
        <v>0</v>
      </c>
      <c r="U23" s="40">
        <f t="shared" si="10"/>
        <v>0</v>
      </c>
      <c r="V23" s="40">
        <f t="shared" si="10"/>
        <v>0</v>
      </c>
      <c r="W23" s="19"/>
      <c r="X23" s="15"/>
    </row>
    <row r="24" spans="1:26">
      <c r="A24" s="44" t="s">
        <v>28</v>
      </c>
      <c r="B24" s="50"/>
      <c r="C24" s="42">
        <v>0</v>
      </c>
      <c r="D24" s="42">
        <f t="shared" si="6"/>
        <v>0</v>
      </c>
      <c r="E24" s="42">
        <f t="shared" si="6"/>
        <v>0</v>
      </c>
      <c r="F24" s="42"/>
      <c r="G24" s="39"/>
      <c r="H24" s="42"/>
      <c r="I24" s="42"/>
      <c r="J24" s="42"/>
      <c r="K24" s="42"/>
      <c r="L24" s="42"/>
      <c r="M24" s="42"/>
      <c r="N24" s="42">
        <v>0</v>
      </c>
      <c r="O24" s="42">
        <v>0</v>
      </c>
      <c r="P24" s="13">
        <v>0</v>
      </c>
      <c r="Q24" s="13">
        <v>0</v>
      </c>
      <c r="R24" s="13">
        <v>0</v>
      </c>
      <c r="S24" s="13"/>
      <c r="T24" s="10"/>
      <c r="U24" s="19">
        <v>0</v>
      </c>
      <c r="V24" s="19">
        <v>0</v>
      </c>
      <c r="W24" s="19"/>
      <c r="X24" s="15"/>
    </row>
    <row r="25" spans="1:26" ht="15.75" customHeight="1" outlineLevel="1">
      <c r="A25" s="44" t="s">
        <v>22</v>
      </c>
      <c r="B25" s="46" t="s">
        <v>42</v>
      </c>
      <c r="C25" s="40">
        <v>0</v>
      </c>
      <c r="D25" s="40">
        <f>D26</f>
        <v>0</v>
      </c>
      <c r="E25" s="40">
        <f t="shared" ref="E25:V25" si="11">E26</f>
        <v>0</v>
      </c>
      <c r="F25" s="40">
        <f t="shared" si="11"/>
        <v>0</v>
      </c>
      <c r="G25" s="40">
        <f t="shared" si="11"/>
        <v>0</v>
      </c>
      <c r="H25" s="40">
        <f t="shared" si="11"/>
        <v>0</v>
      </c>
      <c r="I25" s="40">
        <f t="shared" si="11"/>
        <v>0</v>
      </c>
      <c r="J25" s="40">
        <f t="shared" si="11"/>
        <v>0</v>
      </c>
      <c r="K25" s="40">
        <f t="shared" si="11"/>
        <v>0</v>
      </c>
      <c r="L25" s="40">
        <f t="shared" si="11"/>
        <v>0</v>
      </c>
      <c r="M25" s="40">
        <f t="shared" si="11"/>
        <v>0</v>
      </c>
      <c r="N25" s="40">
        <f t="shared" si="11"/>
        <v>0.59</v>
      </c>
      <c r="O25" s="40">
        <f t="shared" si="11"/>
        <v>0.46500000000000002</v>
      </c>
      <c r="P25" s="40">
        <f t="shared" si="11"/>
        <v>0</v>
      </c>
      <c r="Q25" s="40">
        <f t="shared" si="11"/>
        <v>0</v>
      </c>
      <c r="R25" s="40">
        <f t="shared" si="11"/>
        <v>0</v>
      </c>
      <c r="S25" s="40">
        <f t="shared" si="11"/>
        <v>0</v>
      </c>
      <c r="T25" s="40">
        <f t="shared" si="11"/>
        <v>0</v>
      </c>
      <c r="U25" s="40">
        <f t="shared" si="11"/>
        <v>0</v>
      </c>
      <c r="V25" s="40">
        <f t="shared" si="11"/>
        <v>0</v>
      </c>
      <c r="W25" s="19"/>
      <c r="X25" s="15"/>
    </row>
    <row r="26" spans="1:26" outlineLevel="1">
      <c r="A26" s="44" t="s">
        <v>29</v>
      </c>
      <c r="B26" s="51"/>
      <c r="C26" s="42">
        <v>0</v>
      </c>
      <c r="D26" s="42">
        <f t="shared" si="6"/>
        <v>0</v>
      </c>
      <c r="E26" s="42">
        <f t="shared" si="6"/>
        <v>0</v>
      </c>
      <c r="F26" s="39"/>
      <c r="G26" s="42"/>
      <c r="H26" s="42"/>
      <c r="I26" s="42"/>
      <c r="J26" s="42"/>
      <c r="K26" s="42"/>
      <c r="L26" s="42"/>
      <c r="M26" s="42"/>
      <c r="N26" s="42">
        <v>0.59</v>
      </c>
      <c r="O26" s="42">
        <v>0.46500000000000002</v>
      </c>
      <c r="P26" s="13">
        <v>0</v>
      </c>
      <c r="Q26" s="13">
        <v>0</v>
      </c>
      <c r="R26" s="13">
        <v>0</v>
      </c>
      <c r="S26" s="13"/>
      <c r="T26" s="10"/>
      <c r="U26" s="19">
        <v>0</v>
      </c>
      <c r="V26" s="19">
        <v>0</v>
      </c>
      <c r="W26" s="19"/>
      <c r="X26" s="15"/>
    </row>
    <row r="27" spans="1:26" ht="31.5" customHeight="1" outlineLevel="1">
      <c r="A27" s="44" t="s">
        <v>23</v>
      </c>
      <c r="B27" s="46" t="s">
        <v>45</v>
      </c>
      <c r="C27" s="40">
        <v>0</v>
      </c>
      <c r="D27" s="40">
        <f>D28</f>
        <v>1.3499199999999998</v>
      </c>
      <c r="E27" s="40">
        <f t="shared" ref="E27:V27" si="12">E28</f>
        <v>1.2443331633999999</v>
      </c>
      <c r="F27" s="40">
        <f t="shared" si="12"/>
        <v>0</v>
      </c>
      <c r="G27" s="40">
        <f t="shared" si="12"/>
        <v>0</v>
      </c>
      <c r="H27" s="40">
        <f t="shared" si="12"/>
        <v>1.3499199999999998</v>
      </c>
      <c r="I27" s="40">
        <f t="shared" si="12"/>
        <v>1.2443331633999999</v>
      </c>
      <c r="J27" s="40">
        <f t="shared" si="12"/>
        <v>0</v>
      </c>
      <c r="K27" s="40">
        <f t="shared" si="12"/>
        <v>0</v>
      </c>
      <c r="L27" s="40">
        <f t="shared" si="12"/>
        <v>0</v>
      </c>
      <c r="M27" s="40">
        <f t="shared" si="12"/>
        <v>0</v>
      </c>
      <c r="N27" s="40" t="e">
        <f t="shared" si="12"/>
        <v>#REF!</v>
      </c>
      <c r="O27" s="40" t="e">
        <f t="shared" si="12"/>
        <v>#REF!</v>
      </c>
      <c r="P27" s="40">
        <f t="shared" si="12"/>
        <v>0</v>
      </c>
      <c r="Q27" s="40">
        <f t="shared" si="12"/>
        <v>0</v>
      </c>
      <c r="R27" s="40">
        <f t="shared" si="12"/>
        <v>0.1055868365999999</v>
      </c>
      <c r="S27" s="40">
        <f t="shared" si="12"/>
        <v>0</v>
      </c>
      <c r="T27" s="40">
        <f t="shared" si="12"/>
        <v>0</v>
      </c>
      <c r="U27" s="40">
        <f t="shared" si="12"/>
        <v>0</v>
      </c>
      <c r="V27" s="40">
        <f t="shared" si="12"/>
        <v>0</v>
      </c>
      <c r="W27" s="20"/>
      <c r="X27" s="15"/>
    </row>
    <row r="28" spans="1:26" ht="30">
      <c r="A28" s="44" t="s">
        <v>49</v>
      </c>
      <c r="B28" s="62" t="s">
        <v>93</v>
      </c>
      <c r="C28" s="42">
        <v>0</v>
      </c>
      <c r="D28" s="42">
        <f t="shared" si="6"/>
        <v>1.3499199999999998</v>
      </c>
      <c r="E28" s="42">
        <f t="shared" si="6"/>
        <v>1.2443331633999999</v>
      </c>
      <c r="F28" s="42"/>
      <c r="G28" s="39"/>
      <c r="H28" s="42">
        <f>1.144*1.18</f>
        <v>1.3499199999999998</v>
      </c>
      <c r="I28" s="42">
        <f>1.05451963*1.18</f>
        <v>1.2443331633999999</v>
      </c>
      <c r="J28" s="42"/>
      <c r="K28" s="42"/>
      <c r="L28" s="42"/>
      <c r="M28" s="42"/>
      <c r="N28" s="42" t="e">
        <f>#REF!</f>
        <v>#REF!</v>
      </c>
      <c r="O28" s="42" t="e">
        <f>#REF!</f>
        <v>#REF!</v>
      </c>
      <c r="P28" s="13">
        <v>0</v>
      </c>
      <c r="Q28" s="13">
        <v>0</v>
      </c>
      <c r="R28" s="13">
        <f>H28-I28</f>
        <v>0.1055868365999999</v>
      </c>
      <c r="S28" s="13"/>
      <c r="T28" s="14"/>
      <c r="U28" s="13"/>
      <c r="V28" s="13"/>
      <c r="W28" s="20"/>
      <c r="X28" s="15"/>
    </row>
    <row r="29" spans="1:26" s="17" customFormat="1">
      <c r="A29" s="44" t="s">
        <v>6</v>
      </c>
      <c r="B29" s="46" t="s">
        <v>35</v>
      </c>
      <c r="C29" s="40">
        <v>0</v>
      </c>
      <c r="D29" s="40">
        <f>D30</f>
        <v>9.7988380000000017</v>
      </c>
      <c r="E29" s="40">
        <f t="shared" ref="E29:M29" si="13">E30</f>
        <v>7.3060985019999993</v>
      </c>
      <c r="F29" s="52">
        <f t="shared" ref="F29:G31" si="14">D29/1.18</f>
        <v>8.3041000000000018</v>
      </c>
      <c r="G29" s="52">
        <f t="shared" si="14"/>
        <v>6.1916088999999994</v>
      </c>
      <c r="H29" s="40">
        <f t="shared" si="13"/>
        <v>9.7988380000000017</v>
      </c>
      <c r="I29" s="40">
        <f t="shared" si="13"/>
        <v>7.3060985019999993</v>
      </c>
      <c r="J29" s="40">
        <f t="shared" si="13"/>
        <v>0</v>
      </c>
      <c r="K29" s="40">
        <f t="shared" si="13"/>
        <v>0</v>
      </c>
      <c r="L29" s="40">
        <f t="shared" si="13"/>
        <v>0</v>
      </c>
      <c r="M29" s="40">
        <f t="shared" si="13"/>
        <v>0</v>
      </c>
      <c r="N29" s="40">
        <f t="shared" ref="N29" si="15">N30</f>
        <v>2.6207799999999999</v>
      </c>
      <c r="O29" s="40">
        <f t="shared" ref="O29" si="16">O30</f>
        <v>2.6792407399999996</v>
      </c>
      <c r="P29" s="32">
        <f t="shared" ref="P29" si="17">P30</f>
        <v>0</v>
      </c>
      <c r="Q29" s="32">
        <f t="shared" ref="Q29" si="18">Q30</f>
        <v>1.3870669899999999</v>
      </c>
      <c r="R29" s="32">
        <f t="shared" ref="R29" si="19">R30</f>
        <v>8.2077460009999985</v>
      </c>
      <c r="S29" s="32">
        <f t="shared" ref="S29" si="20">S30</f>
        <v>-3.2773750109999997</v>
      </c>
      <c r="T29" s="61">
        <f t="shared" ref="T29:T30" si="21">I29/H29%-100</f>
        <v>-25.439133680952793</v>
      </c>
      <c r="U29" s="32">
        <f t="shared" ref="U29" si="22">U30</f>
        <v>0</v>
      </c>
      <c r="V29" s="32">
        <f t="shared" ref="V29" si="23">V30</f>
        <v>0</v>
      </c>
      <c r="W29" s="13"/>
      <c r="X29" s="16"/>
      <c r="Y29" s="1"/>
      <c r="Z29" s="1"/>
    </row>
    <row r="30" spans="1:26" s="17" customFormat="1" ht="15.75" customHeight="1">
      <c r="A30" s="44" t="s">
        <v>57</v>
      </c>
      <c r="B30" s="46" t="s">
        <v>34</v>
      </c>
      <c r="C30" s="40">
        <v>0</v>
      </c>
      <c r="D30" s="40">
        <f>D31+D33+D35+D37+D39+D41+D45+D48+D50+D52+D55+D57</f>
        <v>9.7988380000000017</v>
      </c>
      <c r="E30" s="40">
        <f>E31+E33+E35+E37+E39+E41+E45+E48+E50+E52+E55+E57+E60+E63</f>
        <v>7.3060985019999993</v>
      </c>
      <c r="F30" s="52">
        <f t="shared" si="14"/>
        <v>8.3041000000000018</v>
      </c>
      <c r="G30" s="52">
        <f t="shared" si="14"/>
        <v>6.1916088999999994</v>
      </c>
      <c r="H30" s="40">
        <f>H31+H33+H35+H37+H39+H41+H45+H48+H50+H52+H55+H57</f>
        <v>9.7988380000000017</v>
      </c>
      <c r="I30" s="40">
        <f>I31+I33+I35+I37+I39+I41+I45+I48+I50+I52+I55+I57+I60+I63</f>
        <v>7.3060985019999993</v>
      </c>
      <c r="J30" s="40">
        <f t="shared" ref="J30:S30" si="24">J31+J33+J35+J37+J39+J41+J45+J48+J50+J52+J55+J57</f>
        <v>0</v>
      </c>
      <c r="K30" s="40">
        <f t="shared" si="24"/>
        <v>0</v>
      </c>
      <c r="L30" s="40">
        <f t="shared" si="24"/>
        <v>0</v>
      </c>
      <c r="M30" s="40">
        <f t="shared" si="24"/>
        <v>0</v>
      </c>
      <c r="N30" s="40">
        <f t="shared" si="24"/>
        <v>2.6207799999999999</v>
      </c>
      <c r="O30" s="40">
        <f t="shared" si="24"/>
        <v>2.6792407399999996</v>
      </c>
      <c r="P30" s="32">
        <f t="shared" si="24"/>
        <v>0</v>
      </c>
      <c r="Q30" s="32">
        <f t="shared" si="24"/>
        <v>1.3870669899999999</v>
      </c>
      <c r="R30" s="32">
        <f t="shared" si="24"/>
        <v>8.2077460009999985</v>
      </c>
      <c r="S30" s="32">
        <f t="shared" si="24"/>
        <v>-3.2773750109999997</v>
      </c>
      <c r="T30" s="61">
        <f t="shared" si="21"/>
        <v>-25.439133680952793</v>
      </c>
      <c r="U30" s="32">
        <f>U31+U33+U35+U37+U39+U41+U45+U48+U50+U52+U55+U57</f>
        <v>0</v>
      </c>
      <c r="V30" s="32">
        <f>V31+V33+V35+V37+V39+V41+V45+V48+V50+V52+V55+V57</f>
        <v>0</v>
      </c>
      <c r="W30" s="13"/>
      <c r="X30" s="16"/>
      <c r="Y30" s="1"/>
      <c r="Z30" s="1"/>
    </row>
    <row r="31" spans="1:26" s="17" customFormat="1">
      <c r="A31" s="44" t="s">
        <v>30</v>
      </c>
      <c r="B31" s="46" t="s">
        <v>58</v>
      </c>
      <c r="C31" s="40">
        <v>0</v>
      </c>
      <c r="D31" s="40">
        <f>D32</f>
        <v>0</v>
      </c>
      <c r="E31" s="40">
        <f t="shared" ref="E31:M31" si="25">E32</f>
        <v>0</v>
      </c>
      <c r="F31" s="40">
        <f t="shared" si="14"/>
        <v>0</v>
      </c>
      <c r="G31" s="40">
        <f t="shared" si="14"/>
        <v>0</v>
      </c>
      <c r="H31" s="40">
        <f t="shared" si="25"/>
        <v>0</v>
      </c>
      <c r="I31" s="40">
        <f t="shared" si="25"/>
        <v>0</v>
      </c>
      <c r="J31" s="40">
        <f t="shared" si="25"/>
        <v>0</v>
      </c>
      <c r="K31" s="40">
        <f t="shared" si="25"/>
        <v>0</v>
      </c>
      <c r="L31" s="40">
        <f t="shared" si="25"/>
        <v>0</v>
      </c>
      <c r="M31" s="40">
        <f t="shared" si="25"/>
        <v>0</v>
      </c>
      <c r="N31" s="40">
        <f t="shared" ref="N31" si="26">N32</f>
        <v>0</v>
      </c>
      <c r="O31" s="40">
        <f t="shared" ref="O31" si="27">O32</f>
        <v>0</v>
      </c>
      <c r="P31" s="32">
        <f t="shared" ref="P31" si="28">P32</f>
        <v>0</v>
      </c>
      <c r="Q31" s="32">
        <f t="shared" ref="Q31" si="29">Q32</f>
        <v>0</v>
      </c>
      <c r="R31" s="32">
        <f t="shared" ref="R31" si="30">R32</f>
        <v>0</v>
      </c>
      <c r="S31" s="32">
        <f t="shared" ref="S31" si="31">S32</f>
        <v>0</v>
      </c>
      <c r="T31" s="32">
        <f t="shared" ref="T31" si="32">T32</f>
        <v>0</v>
      </c>
      <c r="U31" s="32">
        <f t="shared" ref="U31" si="33">U32</f>
        <v>0</v>
      </c>
      <c r="V31" s="32">
        <f t="shared" ref="V31" si="34">V32</f>
        <v>0</v>
      </c>
      <c r="W31" s="13"/>
      <c r="X31" s="16"/>
      <c r="Y31" s="1"/>
      <c r="Z31" s="1"/>
    </row>
    <row r="32" spans="1:26" s="17" customFormat="1">
      <c r="A32" s="44" t="s">
        <v>31</v>
      </c>
      <c r="B32" s="53"/>
      <c r="C32" s="42">
        <v>0</v>
      </c>
      <c r="D32" s="42">
        <f t="shared" ref="D32" si="35">J32+L32+H32</f>
        <v>0</v>
      </c>
      <c r="E32" s="42">
        <f>K32+M32+I32</f>
        <v>0</v>
      </c>
      <c r="F32" s="42"/>
      <c r="G32" s="42"/>
      <c r="H32" s="42"/>
      <c r="I32" s="42"/>
      <c r="J32" s="42"/>
      <c r="K32" s="42"/>
      <c r="L32" s="42"/>
      <c r="M32" s="42"/>
      <c r="N32" s="42">
        <v>0</v>
      </c>
      <c r="O32" s="42">
        <v>0</v>
      </c>
      <c r="P32" s="13">
        <v>0</v>
      </c>
      <c r="Q32" s="13">
        <v>0</v>
      </c>
      <c r="R32" s="13">
        <v>0</v>
      </c>
      <c r="S32" s="13"/>
      <c r="T32" s="10"/>
      <c r="U32" s="13">
        <v>0</v>
      </c>
      <c r="V32" s="13">
        <v>0</v>
      </c>
      <c r="W32" s="13"/>
      <c r="X32" s="16"/>
      <c r="Y32" s="1"/>
      <c r="Z32" s="1"/>
    </row>
    <row r="33" spans="1:26" s="17" customFormat="1">
      <c r="A33" s="44" t="s">
        <v>32</v>
      </c>
      <c r="B33" s="46" t="s">
        <v>59</v>
      </c>
      <c r="C33" s="40">
        <v>0</v>
      </c>
      <c r="D33" s="40">
        <f>D34</f>
        <v>0</v>
      </c>
      <c r="E33" s="40">
        <f t="shared" ref="E33:V33" si="36">E34</f>
        <v>0</v>
      </c>
      <c r="F33" s="40">
        <f t="shared" si="36"/>
        <v>0</v>
      </c>
      <c r="G33" s="40">
        <f t="shared" si="36"/>
        <v>0</v>
      </c>
      <c r="H33" s="40">
        <f t="shared" si="36"/>
        <v>0</v>
      </c>
      <c r="I33" s="40">
        <f t="shared" si="36"/>
        <v>0</v>
      </c>
      <c r="J33" s="40">
        <f t="shared" si="36"/>
        <v>0</v>
      </c>
      <c r="K33" s="40">
        <f t="shared" si="36"/>
        <v>0</v>
      </c>
      <c r="L33" s="40">
        <f t="shared" si="36"/>
        <v>0</v>
      </c>
      <c r="M33" s="40">
        <f t="shared" si="36"/>
        <v>0</v>
      </c>
      <c r="N33" s="40">
        <f t="shared" si="36"/>
        <v>0</v>
      </c>
      <c r="O33" s="40">
        <f t="shared" si="36"/>
        <v>0</v>
      </c>
      <c r="P33" s="40">
        <f t="shared" si="36"/>
        <v>0</v>
      </c>
      <c r="Q33" s="40">
        <f t="shared" si="36"/>
        <v>0</v>
      </c>
      <c r="R33" s="40">
        <f t="shared" si="36"/>
        <v>0</v>
      </c>
      <c r="S33" s="40">
        <f t="shared" si="36"/>
        <v>0</v>
      </c>
      <c r="T33" s="40">
        <f t="shared" si="36"/>
        <v>0</v>
      </c>
      <c r="U33" s="40">
        <f t="shared" si="36"/>
        <v>0</v>
      </c>
      <c r="V33" s="40">
        <f t="shared" si="36"/>
        <v>0</v>
      </c>
      <c r="W33" s="13"/>
      <c r="X33" s="16"/>
      <c r="Y33" s="1"/>
      <c r="Z33" s="1"/>
    </row>
    <row r="34" spans="1:26" s="17" customFormat="1">
      <c r="A34" s="44" t="s">
        <v>33</v>
      </c>
      <c r="B34" s="48"/>
      <c r="C34" s="42">
        <v>0</v>
      </c>
      <c r="D34" s="42">
        <f t="shared" ref="D34:E34" si="37">J34+L34+H34</f>
        <v>0</v>
      </c>
      <c r="E34" s="42">
        <f t="shared" si="37"/>
        <v>0</v>
      </c>
      <c r="F34" s="42"/>
      <c r="G34" s="39"/>
      <c r="H34" s="42"/>
      <c r="I34" s="42"/>
      <c r="J34" s="42"/>
      <c r="K34" s="42"/>
      <c r="L34" s="42"/>
      <c r="M34" s="42"/>
      <c r="N34" s="42">
        <v>0</v>
      </c>
      <c r="O34" s="42">
        <v>0</v>
      </c>
      <c r="P34" s="13">
        <v>0</v>
      </c>
      <c r="Q34" s="13">
        <v>0</v>
      </c>
      <c r="R34" s="13">
        <v>0</v>
      </c>
      <c r="S34" s="13"/>
      <c r="T34" s="10"/>
      <c r="U34" s="13">
        <v>0</v>
      </c>
      <c r="V34" s="13">
        <v>0</v>
      </c>
      <c r="W34" s="13"/>
      <c r="X34" s="16"/>
      <c r="Y34" s="1"/>
      <c r="Z34" s="1"/>
    </row>
    <row r="35" spans="1:26" s="17" customFormat="1">
      <c r="A35" s="44" t="s">
        <v>50</v>
      </c>
      <c r="B35" s="46" t="s">
        <v>60</v>
      </c>
      <c r="C35" s="40">
        <f>SUM(C36:C40)</f>
        <v>0</v>
      </c>
      <c r="D35" s="40">
        <f>D36</f>
        <v>0</v>
      </c>
      <c r="E35" s="40">
        <f t="shared" ref="E35:M35" si="38">E36</f>
        <v>0</v>
      </c>
      <c r="F35" s="40">
        <f>D35/1.18</f>
        <v>0</v>
      </c>
      <c r="G35" s="40">
        <f>E35/1.18</f>
        <v>0</v>
      </c>
      <c r="H35" s="40">
        <f t="shared" si="38"/>
        <v>0</v>
      </c>
      <c r="I35" s="40">
        <f t="shared" si="38"/>
        <v>0</v>
      </c>
      <c r="J35" s="40">
        <f t="shared" si="38"/>
        <v>0</v>
      </c>
      <c r="K35" s="40">
        <f t="shared" si="38"/>
        <v>0</v>
      </c>
      <c r="L35" s="40">
        <f t="shared" si="38"/>
        <v>0</v>
      </c>
      <c r="M35" s="40">
        <f t="shared" si="38"/>
        <v>0</v>
      </c>
      <c r="N35" s="40">
        <f t="shared" ref="N35" si="39">N36</f>
        <v>0</v>
      </c>
      <c r="O35" s="40">
        <f t="shared" ref="O35" si="40">O36</f>
        <v>0</v>
      </c>
      <c r="P35" s="32">
        <f t="shared" ref="P35" si="41">P36</f>
        <v>0</v>
      </c>
      <c r="Q35" s="32">
        <f t="shared" ref="Q35" si="42">Q36</f>
        <v>0</v>
      </c>
      <c r="R35" s="32">
        <f t="shared" ref="R35" si="43">R36</f>
        <v>0</v>
      </c>
      <c r="S35" s="32">
        <f t="shared" ref="S35" si="44">S36</f>
        <v>0</v>
      </c>
      <c r="T35" s="32">
        <f t="shared" ref="T35" si="45">T36</f>
        <v>0</v>
      </c>
      <c r="U35" s="32">
        <f t="shared" ref="U35" si="46">U36</f>
        <v>0</v>
      </c>
      <c r="V35" s="32">
        <f t="shared" ref="V35" si="47">V36</f>
        <v>0</v>
      </c>
      <c r="W35" s="13"/>
      <c r="X35" s="16"/>
      <c r="Y35" s="1"/>
      <c r="Z35" s="1"/>
    </row>
    <row r="36" spans="1:26" s="17" customFormat="1">
      <c r="A36" s="44" t="s">
        <v>51</v>
      </c>
      <c r="B36" s="48"/>
      <c r="C36" s="42">
        <v>0</v>
      </c>
      <c r="D36" s="42">
        <f t="shared" ref="D36:E36" si="48">J36+L36+H36</f>
        <v>0</v>
      </c>
      <c r="E36" s="42">
        <f t="shared" si="48"/>
        <v>0</v>
      </c>
      <c r="F36" s="42"/>
      <c r="G36" s="42"/>
      <c r="H36" s="42"/>
      <c r="I36" s="42"/>
      <c r="J36" s="42"/>
      <c r="K36" s="42"/>
      <c r="L36" s="42"/>
      <c r="M36" s="42"/>
      <c r="N36" s="42">
        <v>0</v>
      </c>
      <c r="O36" s="42">
        <v>0</v>
      </c>
      <c r="P36" s="13">
        <v>0</v>
      </c>
      <c r="Q36" s="13">
        <v>0</v>
      </c>
      <c r="R36" s="13">
        <v>0</v>
      </c>
      <c r="S36" s="13"/>
      <c r="T36" s="10"/>
      <c r="U36" s="13">
        <v>0</v>
      </c>
      <c r="V36" s="13">
        <v>0</v>
      </c>
      <c r="W36" s="13"/>
      <c r="X36" s="16"/>
      <c r="Y36" s="1"/>
      <c r="Z36" s="1"/>
    </row>
    <row r="37" spans="1:26" s="17" customFormat="1">
      <c r="A37" s="44" t="s">
        <v>52</v>
      </c>
      <c r="B37" s="75" t="s">
        <v>61</v>
      </c>
      <c r="C37" s="76"/>
      <c r="D37" s="40">
        <f>D38</f>
        <v>0</v>
      </c>
      <c r="E37" s="40">
        <f t="shared" ref="E37:V37" si="49">E38</f>
        <v>0</v>
      </c>
      <c r="F37" s="40">
        <f t="shared" si="49"/>
        <v>0</v>
      </c>
      <c r="G37" s="40">
        <f t="shared" si="49"/>
        <v>0</v>
      </c>
      <c r="H37" s="40">
        <f t="shared" si="49"/>
        <v>0</v>
      </c>
      <c r="I37" s="40">
        <f t="shared" si="49"/>
        <v>0</v>
      </c>
      <c r="J37" s="40">
        <f t="shared" si="49"/>
        <v>0</v>
      </c>
      <c r="K37" s="40">
        <f t="shared" si="49"/>
        <v>0</v>
      </c>
      <c r="L37" s="40">
        <f t="shared" si="49"/>
        <v>0</v>
      </c>
      <c r="M37" s="40">
        <f t="shared" si="49"/>
        <v>0</v>
      </c>
      <c r="N37" s="40">
        <f t="shared" si="49"/>
        <v>0</v>
      </c>
      <c r="O37" s="40">
        <f t="shared" si="49"/>
        <v>0</v>
      </c>
      <c r="P37" s="40">
        <f t="shared" si="49"/>
        <v>0</v>
      </c>
      <c r="Q37" s="40">
        <f t="shared" si="49"/>
        <v>0</v>
      </c>
      <c r="R37" s="40">
        <f t="shared" si="49"/>
        <v>0</v>
      </c>
      <c r="S37" s="40">
        <f t="shared" si="49"/>
        <v>0</v>
      </c>
      <c r="T37" s="40">
        <f t="shared" si="49"/>
        <v>0</v>
      </c>
      <c r="U37" s="40">
        <f t="shared" si="49"/>
        <v>0</v>
      </c>
      <c r="V37" s="40">
        <f t="shared" si="49"/>
        <v>0</v>
      </c>
      <c r="W37" s="13"/>
      <c r="X37" s="16"/>
      <c r="Y37" s="1"/>
      <c r="Z37" s="1"/>
    </row>
    <row r="38" spans="1:26" s="17" customFormat="1">
      <c r="A38" s="44" t="s">
        <v>53</v>
      </c>
      <c r="B38" s="53"/>
      <c r="C38" s="42">
        <v>0</v>
      </c>
      <c r="D38" s="42">
        <f t="shared" ref="D38:E38" si="50">J38+L38+H38</f>
        <v>0</v>
      </c>
      <c r="E38" s="42">
        <f t="shared" si="50"/>
        <v>0</v>
      </c>
      <c r="F38" s="42"/>
      <c r="G38" s="42"/>
      <c r="H38" s="42"/>
      <c r="I38" s="42"/>
      <c r="J38" s="42"/>
      <c r="K38" s="42"/>
      <c r="L38" s="42"/>
      <c r="M38" s="42"/>
      <c r="N38" s="42">
        <v>0</v>
      </c>
      <c r="O38" s="42">
        <v>0</v>
      </c>
      <c r="P38" s="13">
        <v>0</v>
      </c>
      <c r="Q38" s="13">
        <v>0</v>
      </c>
      <c r="R38" s="13">
        <v>0</v>
      </c>
      <c r="S38" s="13"/>
      <c r="T38" s="10"/>
      <c r="U38" s="13">
        <v>0</v>
      </c>
      <c r="V38" s="13">
        <v>0</v>
      </c>
      <c r="W38" s="13"/>
      <c r="X38" s="16"/>
      <c r="Y38" s="1"/>
      <c r="Z38" s="1"/>
    </row>
    <row r="39" spans="1:26" s="17" customFormat="1">
      <c r="A39" s="44" t="s">
        <v>62</v>
      </c>
      <c r="B39" s="46" t="s">
        <v>46</v>
      </c>
      <c r="C39" s="40">
        <v>0</v>
      </c>
      <c r="D39" s="40">
        <f>D40</f>
        <v>5.1070400000000005</v>
      </c>
      <c r="E39" s="40">
        <f t="shared" ref="E39:V39" si="51">E40</f>
        <v>5.1077870107999992</v>
      </c>
      <c r="F39" s="40">
        <f t="shared" si="51"/>
        <v>0</v>
      </c>
      <c r="G39" s="40">
        <f t="shared" si="51"/>
        <v>0</v>
      </c>
      <c r="H39" s="40">
        <f t="shared" si="51"/>
        <v>5.1070400000000005</v>
      </c>
      <c r="I39" s="40">
        <f t="shared" si="51"/>
        <v>5.1077870107999992</v>
      </c>
      <c r="J39" s="40">
        <f t="shared" si="51"/>
        <v>0</v>
      </c>
      <c r="K39" s="40">
        <f t="shared" si="51"/>
        <v>0</v>
      </c>
      <c r="L39" s="40">
        <f t="shared" si="51"/>
        <v>0</v>
      </c>
      <c r="M39" s="40">
        <f t="shared" si="51"/>
        <v>0</v>
      </c>
      <c r="N39" s="40">
        <f t="shared" si="51"/>
        <v>0</v>
      </c>
      <c r="O39" s="40">
        <f t="shared" si="51"/>
        <v>0</v>
      </c>
      <c r="P39" s="40">
        <f t="shared" si="51"/>
        <v>0</v>
      </c>
      <c r="Q39" s="40">
        <f t="shared" si="51"/>
        <v>0</v>
      </c>
      <c r="R39" s="40">
        <f t="shared" si="51"/>
        <v>0</v>
      </c>
      <c r="S39" s="40">
        <f t="shared" si="51"/>
        <v>0</v>
      </c>
      <c r="T39" s="40">
        <f t="shared" si="51"/>
        <v>0</v>
      </c>
      <c r="U39" s="40">
        <f t="shared" si="51"/>
        <v>0</v>
      </c>
      <c r="V39" s="40">
        <f t="shared" si="51"/>
        <v>0</v>
      </c>
      <c r="W39" s="13"/>
      <c r="X39" s="16"/>
      <c r="Y39" s="1"/>
      <c r="Z39" s="1"/>
    </row>
    <row r="40" spans="1:26" s="17" customFormat="1">
      <c r="A40" s="44" t="s">
        <v>63</v>
      </c>
      <c r="B40" s="63" t="s">
        <v>94</v>
      </c>
      <c r="C40" s="42">
        <v>0</v>
      </c>
      <c r="D40" s="42">
        <f t="shared" ref="D40:E40" si="52">J40+L40+H40</f>
        <v>5.1070400000000005</v>
      </c>
      <c r="E40" s="42">
        <f t="shared" si="52"/>
        <v>5.1077870107999992</v>
      </c>
      <c r="F40" s="42"/>
      <c r="G40" s="42"/>
      <c r="H40" s="42">
        <f>4.328*1.18</f>
        <v>5.1070400000000005</v>
      </c>
      <c r="I40" s="64">
        <f>4.32863306*1.18</f>
        <v>5.1077870107999992</v>
      </c>
      <c r="J40" s="42"/>
      <c r="K40" s="42"/>
      <c r="L40" s="42"/>
      <c r="M40" s="42"/>
      <c r="N40" s="42">
        <v>0</v>
      </c>
      <c r="O40" s="42">
        <v>0</v>
      </c>
      <c r="P40" s="13">
        <v>0</v>
      </c>
      <c r="Q40" s="13">
        <v>0</v>
      </c>
      <c r="R40" s="13">
        <v>0</v>
      </c>
      <c r="S40" s="13">
        <v>0</v>
      </c>
      <c r="T40" s="10">
        <v>0</v>
      </c>
      <c r="U40" s="13">
        <v>0</v>
      </c>
      <c r="V40" s="13">
        <v>0</v>
      </c>
      <c r="W40" s="13"/>
      <c r="X40" s="16"/>
      <c r="Y40" s="1"/>
      <c r="Z40" s="1"/>
    </row>
    <row r="41" spans="1:26" s="17" customFormat="1" ht="15.75" customHeight="1">
      <c r="A41" s="44" t="s">
        <v>64</v>
      </c>
      <c r="B41" s="99" t="s">
        <v>92</v>
      </c>
      <c r="C41" s="100"/>
      <c r="D41" s="40">
        <f>D42+D43+D44</f>
        <v>0.7669999999999999</v>
      </c>
      <c r="E41" s="40">
        <f t="shared" ref="E41:V41" si="53">E42+E43+E44</f>
        <v>0.80187544279999989</v>
      </c>
      <c r="F41" s="40">
        <f t="shared" si="53"/>
        <v>0</v>
      </c>
      <c r="G41" s="40">
        <f t="shared" si="53"/>
        <v>0</v>
      </c>
      <c r="H41" s="40">
        <f t="shared" si="53"/>
        <v>0.7669999999999999</v>
      </c>
      <c r="I41" s="40">
        <f t="shared" si="53"/>
        <v>0.80187544279999989</v>
      </c>
      <c r="J41" s="40">
        <f t="shared" si="53"/>
        <v>0</v>
      </c>
      <c r="K41" s="40">
        <f t="shared" si="53"/>
        <v>0</v>
      </c>
      <c r="L41" s="40">
        <f t="shared" si="53"/>
        <v>0</v>
      </c>
      <c r="M41" s="40">
        <f t="shared" si="53"/>
        <v>0</v>
      </c>
      <c r="N41" s="40">
        <f t="shared" si="53"/>
        <v>0</v>
      </c>
      <c r="O41" s="40">
        <f t="shared" si="53"/>
        <v>0</v>
      </c>
      <c r="P41" s="40">
        <f t="shared" si="53"/>
        <v>0</v>
      </c>
      <c r="Q41" s="40">
        <f t="shared" si="53"/>
        <v>0.80187544279999989</v>
      </c>
      <c r="R41" s="40">
        <f t="shared" si="53"/>
        <v>0</v>
      </c>
      <c r="S41" s="40">
        <f t="shared" si="53"/>
        <v>3.4875442799999989E-2</v>
      </c>
      <c r="T41" s="61">
        <f>I41/H41%-100</f>
        <v>4.5469938461538533</v>
      </c>
      <c r="U41" s="40">
        <f t="shared" si="53"/>
        <v>0</v>
      </c>
      <c r="V41" s="40">
        <f t="shared" si="53"/>
        <v>0</v>
      </c>
      <c r="W41" s="13"/>
      <c r="X41" s="16"/>
      <c r="Y41" s="1"/>
      <c r="Z41" s="1"/>
    </row>
    <row r="42" spans="1:26" s="17" customFormat="1" ht="30">
      <c r="A42" s="44" t="s">
        <v>65</v>
      </c>
      <c r="B42" s="62" t="s">
        <v>95</v>
      </c>
      <c r="C42" s="42">
        <v>0</v>
      </c>
      <c r="D42" s="42">
        <f t="shared" ref="D42:E44" si="54">J42+L42+H42</f>
        <v>0.23399399999999998</v>
      </c>
      <c r="E42" s="42">
        <f t="shared" si="54"/>
        <v>0.24382719959999999</v>
      </c>
      <c r="F42" s="42"/>
      <c r="G42" s="42"/>
      <c r="H42" s="64">
        <f>0.1983*1.18</f>
        <v>0.23399399999999998</v>
      </c>
      <c r="I42" s="64">
        <f>0.20663322*1.18</f>
        <v>0.24382719959999999</v>
      </c>
      <c r="J42" s="42"/>
      <c r="K42" s="42"/>
      <c r="L42" s="42"/>
      <c r="M42" s="42"/>
      <c r="N42" s="42">
        <v>0</v>
      </c>
      <c r="O42" s="42">
        <v>0</v>
      </c>
      <c r="P42" s="64">
        <v>0</v>
      </c>
      <c r="Q42" s="64">
        <f t="shared" ref="Q42:Q43" si="55">0.20663322*1.18</f>
        <v>0.24382719959999999</v>
      </c>
      <c r="R42" s="13">
        <v>0</v>
      </c>
      <c r="S42" s="13">
        <f>I42-H42</f>
        <v>9.8331996000000088E-3</v>
      </c>
      <c r="T42" s="10">
        <f>I42/H42%-100</f>
        <v>4.2023298033282828</v>
      </c>
      <c r="U42" s="13">
        <v>0</v>
      </c>
      <c r="V42" s="13">
        <v>0</v>
      </c>
      <c r="W42" s="13"/>
      <c r="X42" s="16"/>
      <c r="Y42" s="1"/>
      <c r="Z42" s="1"/>
    </row>
    <row r="43" spans="1:26" s="17" customFormat="1" ht="30">
      <c r="A43" s="44" t="s">
        <v>66</v>
      </c>
      <c r="B43" s="62" t="s">
        <v>96</v>
      </c>
      <c r="C43" s="42">
        <v>0</v>
      </c>
      <c r="D43" s="42">
        <f t="shared" si="54"/>
        <v>0.23399399999999998</v>
      </c>
      <c r="E43" s="42">
        <f t="shared" si="54"/>
        <v>0.24382719959999999</v>
      </c>
      <c r="F43" s="42"/>
      <c r="G43" s="42"/>
      <c r="H43" s="64">
        <f>0.1983*1.18</f>
        <v>0.23399399999999998</v>
      </c>
      <c r="I43" s="64">
        <f>0.20663322*1.18</f>
        <v>0.24382719959999999</v>
      </c>
      <c r="J43" s="42"/>
      <c r="K43" s="42"/>
      <c r="L43" s="42"/>
      <c r="M43" s="42"/>
      <c r="N43" s="42">
        <v>0</v>
      </c>
      <c r="O43" s="42">
        <v>0</v>
      </c>
      <c r="P43" s="64">
        <v>0</v>
      </c>
      <c r="Q43" s="64">
        <f t="shared" si="55"/>
        <v>0.24382719959999999</v>
      </c>
      <c r="R43" s="13">
        <v>0</v>
      </c>
      <c r="S43" s="13">
        <f t="shared" ref="S43:S47" si="56">I43-H43</f>
        <v>9.8331996000000088E-3</v>
      </c>
      <c r="T43" s="10">
        <f>I43/H43%-100</f>
        <v>4.2023298033282828</v>
      </c>
      <c r="U43" s="13">
        <v>0</v>
      </c>
      <c r="V43" s="13">
        <v>0</v>
      </c>
      <c r="W43" s="13"/>
      <c r="X43" s="16"/>
      <c r="Y43" s="1"/>
      <c r="Z43" s="1"/>
    </row>
    <row r="44" spans="1:26" s="17" customFormat="1" ht="30">
      <c r="A44" s="44" t="s">
        <v>67</v>
      </c>
      <c r="B44" s="62" t="s">
        <v>97</v>
      </c>
      <c r="C44" s="42">
        <v>0</v>
      </c>
      <c r="D44" s="42">
        <f t="shared" si="54"/>
        <v>0.299012</v>
      </c>
      <c r="E44" s="42">
        <f t="shared" si="54"/>
        <v>0.31422104359999997</v>
      </c>
      <c r="F44" s="42"/>
      <c r="G44" s="42"/>
      <c r="H44" s="64">
        <f>0.2534*1.18</f>
        <v>0.299012</v>
      </c>
      <c r="I44" s="64">
        <f>0.26628902*1.18</f>
        <v>0.31422104359999997</v>
      </c>
      <c r="J44" s="42"/>
      <c r="K44" s="42"/>
      <c r="L44" s="42"/>
      <c r="M44" s="42"/>
      <c r="N44" s="42">
        <v>0</v>
      </c>
      <c r="O44" s="42">
        <v>0</v>
      </c>
      <c r="P44" s="64">
        <v>0</v>
      </c>
      <c r="Q44" s="64">
        <f t="shared" ref="Q44" si="57">0.26628902*1.18</f>
        <v>0.31422104359999997</v>
      </c>
      <c r="R44" s="13">
        <v>0</v>
      </c>
      <c r="S44" s="13">
        <f t="shared" si="56"/>
        <v>1.5209043599999972E-2</v>
      </c>
      <c r="T44" s="10">
        <f>I44/H44%-100</f>
        <v>5.0864325177584675</v>
      </c>
      <c r="U44" s="13">
        <v>0</v>
      </c>
      <c r="V44" s="13">
        <v>0</v>
      </c>
      <c r="W44" s="13"/>
      <c r="X44" s="16"/>
      <c r="Y44" s="1"/>
      <c r="Z44" s="1"/>
    </row>
    <row r="45" spans="1:26" s="17" customFormat="1">
      <c r="A45" s="44" t="s">
        <v>68</v>
      </c>
      <c r="B45" s="54" t="s">
        <v>69</v>
      </c>
      <c r="C45" s="40">
        <v>0</v>
      </c>
      <c r="D45" s="40">
        <f>D46+D47</f>
        <v>0.78234000000000004</v>
      </c>
      <c r="E45" s="40">
        <f t="shared" ref="E45:M45" si="58">E46+E47</f>
        <v>2.6293998999999998E-2</v>
      </c>
      <c r="F45" s="40">
        <f>D45/1.18</f>
        <v>0.66300000000000003</v>
      </c>
      <c r="G45" s="40">
        <f>E45/1.18</f>
        <v>2.2283049999999999E-2</v>
      </c>
      <c r="H45" s="40">
        <f t="shared" si="58"/>
        <v>0.78234000000000004</v>
      </c>
      <c r="I45" s="40">
        <f t="shared" si="58"/>
        <v>2.6293998999999998E-2</v>
      </c>
      <c r="J45" s="40">
        <f t="shared" si="58"/>
        <v>0</v>
      </c>
      <c r="K45" s="40">
        <f t="shared" si="58"/>
        <v>0</v>
      </c>
      <c r="L45" s="40">
        <f t="shared" si="58"/>
        <v>0</v>
      </c>
      <c r="M45" s="40">
        <f t="shared" si="58"/>
        <v>0</v>
      </c>
      <c r="N45" s="40">
        <f t="shared" ref="N45" si="59">N46+N47</f>
        <v>0</v>
      </c>
      <c r="O45" s="40">
        <f t="shared" ref="O45" si="60">O46+O47</f>
        <v>0</v>
      </c>
      <c r="P45" s="32">
        <f t="shared" ref="P45" si="61">P46+P47</f>
        <v>0</v>
      </c>
      <c r="Q45" s="32">
        <f t="shared" ref="Q45" si="62">Q46+Q47</f>
        <v>0</v>
      </c>
      <c r="R45" s="32">
        <f t="shared" ref="R45" si="63">R46+R47</f>
        <v>0.75604600099999997</v>
      </c>
      <c r="S45" s="32">
        <f t="shared" ref="S45" si="64">S46+S47</f>
        <v>-0.75604600099999997</v>
      </c>
      <c r="T45" s="61">
        <f t="shared" ref="T45:T47" si="65">I45/H45%-100</f>
        <v>-96.639057315233785</v>
      </c>
      <c r="U45" s="32">
        <f t="shared" ref="U45" si="66">U46+U47</f>
        <v>0</v>
      </c>
      <c r="V45" s="32">
        <f t="shared" ref="V45" si="67">V46+V47</f>
        <v>0</v>
      </c>
      <c r="W45" s="13"/>
      <c r="X45" s="16"/>
      <c r="Y45" s="1"/>
      <c r="Z45" s="1"/>
    </row>
    <row r="46" spans="1:26" s="17" customFormat="1" ht="38.25">
      <c r="A46" s="44" t="s">
        <v>70</v>
      </c>
      <c r="B46" s="62" t="s">
        <v>98</v>
      </c>
      <c r="C46" s="42">
        <f>C47</f>
        <v>0</v>
      </c>
      <c r="D46" s="42">
        <f t="shared" ref="D46:E47" si="68">J46+L46+H46</f>
        <v>0.19588</v>
      </c>
      <c r="E46" s="42">
        <f t="shared" si="68"/>
        <v>2.6293998999999998E-2</v>
      </c>
      <c r="F46" s="42"/>
      <c r="G46" s="42"/>
      <c r="H46" s="64">
        <f>0.166*1.18</f>
        <v>0.19588</v>
      </c>
      <c r="I46" s="64">
        <f>0.02228305*1.18</f>
        <v>2.6293998999999998E-2</v>
      </c>
      <c r="J46" s="42"/>
      <c r="K46" s="42"/>
      <c r="L46" s="42"/>
      <c r="M46" s="42"/>
      <c r="N46" s="42">
        <f t="shared" ref="N46:V46" si="69">N47</f>
        <v>0</v>
      </c>
      <c r="O46" s="42">
        <f t="shared" si="69"/>
        <v>0</v>
      </c>
      <c r="P46" s="13">
        <f t="shared" si="69"/>
        <v>0</v>
      </c>
      <c r="Q46" s="13">
        <v>0</v>
      </c>
      <c r="R46" s="13">
        <f>H46-I46</f>
        <v>0.16958600099999999</v>
      </c>
      <c r="S46" s="13">
        <f t="shared" si="56"/>
        <v>-0.16958600099999999</v>
      </c>
      <c r="T46" s="10">
        <f t="shared" si="65"/>
        <v>-86.576475903614465</v>
      </c>
      <c r="U46" s="13">
        <f t="shared" si="69"/>
        <v>0</v>
      </c>
      <c r="V46" s="13">
        <f t="shared" si="69"/>
        <v>0</v>
      </c>
      <c r="W46" s="13" t="s">
        <v>115</v>
      </c>
      <c r="X46" s="16"/>
      <c r="Y46" s="1"/>
      <c r="Z46" s="1"/>
    </row>
    <row r="47" spans="1:26" s="17" customFormat="1" ht="42.75" customHeight="1">
      <c r="A47" s="44" t="s">
        <v>71</v>
      </c>
      <c r="B47" s="62" t="s">
        <v>99</v>
      </c>
      <c r="C47" s="42">
        <f>SUM(C48:C51)</f>
        <v>0</v>
      </c>
      <c r="D47" s="42">
        <f t="shared" si="68"/>
        <v>0.58645999999999998</v>
      </c>
      <c r="E47" s="42">
        <f t="shared" si="68"/>
        <v>0</v>
      </c>
      <c r="F47" s="42"/>
      <c r="G47" s="42"/>
      <c r="H47" s="64">
        <f>0.497*1.18</f>
        <v>0.58645999999999998</v>
      </c>
      <c r="I47" s="64">
        <v>0</v>
      </c>
      <c r="J47" s="42"/>
      <c r="K47" s="42"/>
      <c r="L47" s="42"/>
      <c r="M47" s="42"/>
      <c r="N47" s="42">
        <f>SUM(N48:N51)</f>
        <v>0</v>
      </c>
      <c r="O47" s="42">
        <f>SUM(O48:O51)</f>
        <v>0</v>
      </c>
      <c r="P47" s="13">
        <f>SUM(P48:P51)</f>
        <v>0</v>
      </c>
      <c r="Q47" s="13">
        <v>0</v>
      </c>
      <c r="R47" s="13">
        <f>H47-I47</f>
        <v>0.58645999999999998</v>
      </c>
      <c r="S47" s="13">
        <f t="shared" si="56"/>
        <v>-0.58645999999999998</v>
      </c>
      <c r="T47" s="10">
        <f t="shared" si="65"/>
        <v>-100</v>
      </c>
      <c r="U47" s="13">
        <v>0</v>
      </c>
      <c r="V47" s="13">
        <v>0</v>
      </c>
      <c r="W47" s="13" t="s">
        <v>115</v>
      </c>
      <c r="X47" s="16"/>
      <c r="Y47" s="1"/>
      <c r="Z47" s="1"/>
    </row>
    <row r="48" spans="1:26" s="17" customFormat="1">
      <c r="A48" s="44" t="s">
        <v>72</v>
      </c>
      <c r="B48" s="54" t="s">
        <v>73</v>
      </c>
      <c r="C48" s="40">
        <v>0</v>
      </c>
      <c r="D48" s="40">
        <f>D49</f>
        <v>0</v>
      </c>
      <c r="E48" s="40">
        <f t="shared" ref="E48:V48" si="70">E49</f>
        <v>0</v>
      </c>
      <c r="F48" s="40">
        <f t="shared" si="70"/>
        <v>0</v>
      </c>
      <c r="G48" s="40">
        <f t="shared" si="70"/>
        <v>0</v>
      </c>
      <c r="H48" s="40">
        <f t="shared" si="70"/>
        <v>0</v>
      </c>
      <c r="I48" s="40">
        <f t="shared" si="70"/>
        <v>0</v>
      </c>
      <c r="J48" s="40">
        <f t="shared" si="70"/>
        <v>0</v>
      </c>
      <c r="K48" s="40">
        <f t="shared" si="70"/>
        <v>0</v>
      </c>
      <c r="L48" s="40">
        <f t="shared" si="70"/>
        <v>0</v>
      </c>
      <c r="M48" s="40">
        <f t="shared" si="70"/>
        <v>0</v>
      </c>
      <c r="N48" s="40">
        <f t="shared" si="70"/>
        <v>0</v>
      </c>
      <c r="O48" s="40">
        <f t="shared" si="70"/>
        <v>0</v>
      </c>
      <c r="P48" s="40">
        <f t="shared" si="70"/>
        <v>0</v>
      </c>
      <c r="Q48" s="40">
        <f t="shared" si="70"/>
        <v>0</v>
      </c>
      <c r="R48" s="40">
        <f t="shared" si="70"/>
        <v>0</v>
      </c>
      <c r="S48" s="40">
        <f t="shared" si="70"/>
        <v>0</v>
      </c>
      <c r="T48" s="40">
        <f t="shared" si="70"/>
        <v>0</v>
      </c>
      <c r="U48" s="40">
        <f t="shared" si="70"/>
        <v>0</v>
      </c>
      <c r="V48" s="40">
        <f t="shared" si="70"/>
        <v>0</v>
      </c>
      <c r="W48" s="13"/>
      <c r="X48" s="16"/>
      <c r="Y48" s="1"/>
      <c r="Z48" s="1"/>
    </row>
    <row r="49" spans="1:26" s="17" customFormat="1">
      <c r="A49" s="44" t="s">
        <v>74</v>
      </c>
      <c r="B49" s="51"/>
      <c r="C49" s="42">
        <v>0</v>
      </c>
      <c r="D49" s="42">
        <f t="shared" ref="D49:E49" si="71">J49+L49+H49</f>
        <v>0</v>
      </c>
      <c r="E49" s="42">
        <f t="shared" si="71"/>
        <v>0</v>
      </c>
      <c r="F49" s="42"/>
      <c r="G49" s="42"/>
      <c r="H49" s="42"/>
      <c r="I49" s="42"/>
      <c r="J49" s="42"/>
      <c r="K49" s="42"/>
      <c r="L49" s="42"/>
      <c r="M49" s="42"/>
      <c r="N49" s="42">
        <v>0</v>
      </c>
      <c r="O49" s="42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/>
      <c r="X49" s="16"/>
      <c r="Y49" s="1"/>
      <c r="Z49" s="1"/>
    </row>
    <row r="50" spans="1:26" s="17" customFormat="1">
      <c r="A50" s="44" t="s">
        <v>75</v>
      </c>
      <c r="B50" s="54" t="s">
        <v>76</v>
      </c>
      <c r="C50" s="40">
        <v>0</v>
      </c>
      <c r="D50" s="40">
        <f>D51</f>
        <v>0</v>
      </c>
      <c r="E50" s="40">
        <f t="shared" ref="E50:V50" si="72">E51</f>
        <v>0</v>
      </c>
      <c r="F50" s="40">
        <f t="shared" si="72"/>
        <v>0</v>
      </c>
      <c r="G50" s="40">
        <f t="shared" si="72"/>
        <v>0</v>
      </c>
      <c r="H50" s="40">
        <f t="shared" si="72"/>
        <v>0</v>
      </c>
      <c r="I50" s="40">
        <f t="shared" si="72"/>
        <v>0</v>
      </c>
      <c r="J50" s="40">
        <f t="shared" si="72"/>
        <v>0</v>
      </c>
      <c r="K50" s="40">
        <f t="shared" si="72"/>
        <v>0</v>
      </c>
      <c r="L50" s="40">
        <f t="shared" si="72"/>
        <v>0</v>
      </c>
      <c r="M50" s="40">
        <f t="shared" si="72"/>
        <v>0</v>
      </c>
      <c r="N50" s="40">
        <f t="shared" si="72"/>
        <v>0</v>
      </c>
      <c r="O50" s="40">
        <f t="shared" si="72"/>
        <v>0</v>
      </c>
      <c r="P50" s="40">
        <f t="shared" si="72"/>
        <v>0</v>
      </c>
      <c r="Q50" s="40">
        <f t="shared" si="72"/>
        <v>0</v>
      </c>
      <c r="R50" s="40">
        <f t="shared" si="72"/>
        <v>0</v>
      </c>
      <c r="S50" s="40">
        <f t="shared" si="72"/>
        <v>0</v>
      </c>
      <c r="T50" s="40">
        <f t="shared" si="72"/>
        <v>0</v>
      </c>
      <c r="U50" s="40">
        <f t="shared" si="72"/>
        <v>0</v>
      </c>
      <c r="V50" s="40">
        <f t="shared" si="72"/>
        <v>0</v>
      </c>
      <c r="W50" s="13"/>
      <c r="X50" s="16"/>
      <c r="Y50" s="1"/>
      <c r="Z50" s="1"/>
    </row>
    <row r="51" spans="1:26" s="17" customFormat="1">
      <c r="A51" s="44" t="s">
        <v>77</v>
      </c>
      <c r="B51" s="51"/>
      <c r="C51" s="42">
        <v>0</v>
      </c>
      <c r="D51" s="42">
        <f t="shared" ref="D51:E51" si="73">J51+L51+H51</f>
        <v>0</v>
      </c>
      <c r="E51" s="42">
        <f t="shared" si="73"/>
        <v>0</v>
      </c>
      <c r="F51" s="42"/>
      <c r="G51" s="42"/>
      <c r="H51" s="42"/>
      <c r="I51" s="42"/>
      <c r="J51" s="42"/>
      <c r="K51" s="42"/>
      <c r="L51" s="42"/>
      <c r="M51" s="42"/>
      <c r="N51" s="42">
        <v>0</v>
      </c>
      <c r="O51" s="42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/>
      <c r="X51" s="16"/>
      <c r="Y51" s="1"/>
      <c r="Z51" s="1"/>
    </row>
    <row r="52" spans="1:26" ht="15.75" customHeight="1">
      <c r="A52" s="44" t="s">
        <v>78</v>
      </c>
      <c r="B52" s="54" t="s">
        <v>79</v>
      </c>
      <c r="C52" s="56">
        <v>0</v>
      </c>
      <c r="D52" s="56">
        <f>D53+D54</f>
        <v>0.49371199999999998</v>
      </c>
      <c r="E52" s="56">
        <f>E53+E54</f>
        <v>0.4211715472</v>
      </c>
      <c r="F52" s="56">
        <f t="shared" ref="F52:V52" si="74">F53+F54</f>
        <v>0</v>
      </c>
      <c r="G52" s="56">
        <f t="shared" si="74"/>
        <v>0</v>
      </c>
      <c r="H52" s="56">
        <f t="shared" si="74"/>
        <v>0.49371199999999998</v>
      </c>
      <c r="I52" s="56">
        <f t="shared" si="74"/>
        <v>0.4211715472</v>
      </c>
      <c r="J52" s="56">
        <f t="shared" si="74"/>
        <v>0</v>
      </c>
      <c r="K52" s="56">
        <f t="shared" si="74"/>
        <v>0</v>
      </c>
      <c r="L52" s="56">
        <f t="shared" si="74"/>
        <v>0</v>
      </c>
      <c r="M52" s="56">
        <f t="shared" si="74"/>
        <v>0</v>
      </c>
      <c r="N52" s="56">
        <f t="shared" si="74"/>
        <v>2.5369999999999999</v>
      </c>
      <c r="O52" s="56">
        <f t="shared" si="74"/>
        <v>2.5980402199999997</v>
      </c>
      <c r="P52" s="56">
        <f t="shared" si="74"/>
        <v>0</v>
      </c>
      <c r="Q52" s="56">
        <f t="shared" si="74"/>
        <v>0.4211715472</v>
      </c>
      <c r="R52" s="56">
        <f t="shared" si="74"/>
        <v>4.9677999999999995</v>
      </c>
      <c r="S52" s="56">
        <f t="shared" si="74"/>
        <v>-7.2540452799999988E-2</v>
      </c>
      <c r="T52" s="61">
        <f t="shared" ref="T52:T54" si="75">I52/H52%-100</f>
        <v>-14.692868068833647</v>
      </c>
      <c r="U52" s="56">
        <f t="shared" si="74"/>
        <v>0</v>
      </c>
      <c r="V52" s="56">
        <f t="shared" si="74"/>
        <v>0</v>
      </c>
      <c r="W52" s="18"/>
    </row>
    <row r="53" spans="1:26" ht="51">
      <c r="A53" s="44" t="s">
        <v>80</v>
      </c>
      <c r="B53" s="62" t="s">
        <v>101</v>
      </c>
      <c r="C53" s="55">
        <v>0</v>
      </c>
      <c r="D53" s="42">
        <f t="shared" ref="D53:E54" si="76">J53+L53+H53</f>
        <v>0.24685599999999999</v>
      </c>
      <c r="E53" s="42">
        <f t="shared" si="76"/>
        <v>0.209722521</v>
      </c>
      <c r="F53" s="42"/>
      <c r="G53" s="42"/>
      <c r="H53" s="65">
        <f>0.2092*1.18</f>
        <v>0.24685599999999999</v>
      </c>
      <c r="I53" s="65">
        <f>0.17773095*1.18</f>
        <v>0.209722521</v>
      </c>
      <c r="J53" s="55"/>
      <c r="K53" s="55"/>
      <c r="L53" s="55"/>
      <c r="M53" s="55"/>
      <c r="N53" s="55">
        <v>2.5369999999999999</v>
      </c>
      <c r="O53" s="55">
        <v>2.5980402199999997</v>
      </c>
      <c r="P53" s="65">
        <v>0</v>
      </c>
      <c r="Q53" s="65">
        <f t="shared" ref="Q53" si="77">0.17773095*1.18</f>
        <v>0.209722521</v>
      </c>
      <c r="R53" s="13">
        <v>0</v>
      </c>
      <c r="S53" s="13">
        <f t="shared" ref="S53:S54" si="78">I53-H53</f>
        <v>-3.7133478999999997E-2</v>
      </c>
      <c r="T53" s="10">
        <f t="shared" si="75"/>
        <v>-15.04256692160611</v>
      </c>
      <c r="U53" s="13">
        <v>0</v>
      </c>
      <c r="V53" s="21">
        <v>0</v>
      </c>
      <c r="W53" s="101" t="s">
        <v>116</v>
      </c>
    </row>
    <row r="54" spans="1:26" ht="51">
      <c r="A54" s="44" t="s">
        <v>81</v>
      </c>
      <c r="B54" s="62" t="s">
        <v>100</v>
      </c>
      <c r="C54" s="55">
        <f>SUM(C55:C56)</f>
        <v>0</v>
      </c>
      <c r="D54" s="42">
        <f t="shared" si="76"/>
        <v>0.24685599999999999</v>
      </c>
      <c r="E54" s="42">
        <f t="shared" si="76"/>
        <v>0.2114490262</v>
      </c>
      <c r="F54" s="42"/>
      <c r="G54" s="42"/>
      <c r="H54" s="65">
        <f>0.2092*1.18</f>
        <v>0.24685599999999999</v>
      </c>
      <c r="I54" s="65">
        <f>0.17919409*1.18</f>
        <v>0.2114490262</v>
      </c>
      <c r="J54" s="55"/>
      <c r="K54" s="55"/>
      <c r="L54" s="55"/>
      <c r="M54" s="55"/>
      <c r="N54" s="55">
        <f>SUM(N55:N56)</f>
        <v>0</v>
      </c>
      <c r="O54" s="55">
        <f>SUM(O55:O56)</f>
        <v>0</v>
      </c>
      <c r="P54" s="65">
        <v>0</v>
      </c>
      <c r="Q54" s="65">
        <f t="shared" ref="Q54" si="79">0.17919409*1.18</f>
        <v>0.2114490262</v>
      </c>
      <c r="R54" s="20">
        <f>SUM(R55:R56)</f>
        <v>4.9677999999999995</v>
      </c>
      <c r="S54" s="13">
        <f t="shared" si="78"/>
        <v>-3.5406973799999991E-2</v>
      </c>
      <c r="T54" s="10">
        <f t="shared" si="75"/>
        <v>-14.343169216061185</v>
      </c>
      <c r="U54" s="20">
        <f>SUM(U55:U56)</f>
        <v>0</v>
      </c>
      <c r="V54" s="20">
        <f>SUM(V55:V56)</f>
        <v>0</v>
      </c>
      <c r="W54" s="101" t="s">
        <v>116</v>
      </c>
    </row>
    <row r="55" spans="1:26">
      <c r="A55" s="44" t="s">
        <v>82</v>
      </c>
      <c r="B55" s="54" t="s">
        <v>47</v>
      </c>
      <c r="C55" s="56">
        <v>0</v>
      </c>
      <c r="D55" s="56">
        <f>D56</f>
        <v>2.4838999999999998</v>
      </c>
      <c r="E55" s="56">
        <f>E56</f>
        <v>0</v>
      </c>
      <c r="F55" s="56">
        <f t="shared" ref="F55:M55" si="80">F56</f>
        <v>0</v>
      </c>
      <c r="G55" s="56">
        <f t="shared" si="80"/>
        <v>0</v>
      </c>
      <c r="H55" s="56">
        <f t="shared" si="80"/>
        <v>2.4838999999999998</v>
      </c>
      <c r="I55" s="56">
        <f t="shared" si="80"/>
        <v>0</v>
      </c>
      <c r="J55" s="56">
        <f t="shared" si="80"/>
        <v>0</v>
      </c>
      <c r="K55" s="56">
        <f t="shared" si="80"/>
        <v>0</v>
      </c>
      <c r="L55" s="56">
        <f t="shared" si="80"/>
        <v>0</v>
      </c>
      <c r="M55" s="56">
        <f t="shared" si="80"/>
        <v>0</v>
      </c>
      <c r="N55" s="56">
        <f t="shared" ref="N55" si="81">N56</f>
        <v>0</v>
      </c>
      <c r="O55" s="56">
        <f t="shared" ref="O55" si="82">O56</f>
        <v>0</v>
      </c>
      <c r="P55" s="56">
        <f t="shared" ref="P55" si="83">P56</f>
        <v>0</v>
      </c>
      <c r="Q55" s="56">
        <f t="shared" ref="Q55" si="84">Q56</f>
        <v>0</v>
      </c>
      <c r="R55" s="56">
        <f t="shared" ref="R55" si="85">R56</f>
        <v>2.4838999999999998</v>
      </c>
      <c r="S55" s="56">
        <f t="shared" ref="S55" si="86">S56</f>
        <v>-2.4838999999999998</v>
      </c>
      <c r="T55" s="77">
        <f t="shared" ref="T55" si="87">T56</f>
        <v>-100</v>
      </c>
      <c r="U55" s="56">
        <f t="shared" ref="U55" si="88">U56</f>
        <v>0</v>
      </c>
      <c r="V55" s="56">
        <f t="shared" ref="V55" si="89">V56</f>
        <v>0</v>
      </c>
      <c r="W55" s="18"/>
    </row>
    <row r="56" spans="1:26" ht="102">
      <c r="A56" s="44" t="s">
        <v>83</v>
      </c>
      <c r="B56" s="62" t="s">
        <v>102</v>
      </c>
      <c r="C56" s="55">
        <v>0</v>
      </c>
      <c r="D56" s="42">
        <f t="shared" ref="D56:E56" si="90">J56+L56+H56</f>
        <v>2.4838999999999998</v>
      </c>
      <c r="E56" s="42">
        <f t="shared" si="90"/>
        <v>0</v>
      </c>
      <c r="F56" s="42"/>
      <c r="G56" s="42"/>
      <c r="H56" s="55">
        <f>2.105*1.18</f>
        <v>2.4838999999999998</v>
      </c>
      <c r="I56" s="64">
        <v>0</v>
      </c>
      <c r="J56" s="55"/>
      <c r="K56" s="55"/>
      <c r="L56" s="55"/>
      <c r="M56" s="55"/>
      <c r="N56" s="55">
        <v>0</v>
      </c>
      <c r="O56" s="55">
        <v>0</v>
      </c>
      <c r="P56" s="20">
        <v>0</v>
      </c>
      <c r="Q56" s="30">
        <v>0</v>
      </c>
      <c r="R56" s="13">
        <f>H56-I56</f>
        <v>2.4838999999999998</v>
      </c>
      <c r="S56" s="13">
        <f t="shared" ref="S56" si="91">I56-H56</f>
        <v>-2.4838999999999998</v>
      </c>
      <c r="T56" s="10">
        <f>I56/H56%-100</f>
        <v>-100</v>
      </c>
      <c r="U56" s="13">
        <v>0</v>
      </c>
      <c r="V56" s="13">
        <v>0</v>
      </c>
      <c r="W56" s="101" t="s">
        <v>117</v>
      </c>
    </row>
    <row r="57" spans="1:26">
      <c r="A57" s="58" t="s">
        <v>84</v>
      </c>
      <c r="B57" s="66" t="s">
        <v>103</v>
      </c>
      <c r="C57" s="59">
        <v>0</v>
      </c>
      <c r="D57" s="59">
        <f>D58+D59</f>
        <v>0.16484599999999999</v>
      </c>
      <c r="E57" s="59">
        <f t="shared" ref="E57:V57" si="92">E58+E59</f>
        <v>0.16401999999999997</v>
      </c>
      <c r="F57" s="59">
        <f t="shared" si="92"/>
        <v>0</v>
      </c>
      <c r="G57" s="59">
        <f t="shared" si="92"/>
        <v>0</v>
      </c>
      <c r="H57" s="59">
        <f t="shared" si="92"/>
        <v>0.16484599999999999</v>
      </c>
      <c r="I57" s="59">
        <f t="shared" si="92"/>
        <v>0.16401999999999997</v>
      </c>
      <c r="J57" s="59">
        <f t="shared" si="92"/>
        <v>0</v>
      </c>
      <c r="K57" s="59">
        <f t="shared" si="92"/>
        <v>0</v>
      </c>
      <c r="L57" s="59">
        <f t="shared" si="92"/>
        <v>0</v>
      </c>
      <c r="M57" s="59">
        <f t="shared" si="92"/>
        <v>0</v>
      </c>
      <c r="N57" s="59">
        <f t="shared" si="92"/>
        <v>8.3780000000000007E-2</v>
      </c>
      <c r="O57" s="59">
        <f t="shared" si="92"/>
        <v>8.1200519999999984E-2</v>
      </c>
      <c r="P57" s="59">
        <f t="shared" si="92"/>
        <v>0</v>
      </c>
      <c r="Q57" s="59">
        <f t="shared" si="92"/>
        <v>0.16401999999999997</v>
      </c>
      <c r="R57" s="59">
        <f t="shared" si="92"/>
        <v>0</v>
      </c>
      <c r="S57" s="59">
        <f t="shared" si="92"/>
        <v>2.3600000000000704E-4</v>
      </c>
      <c r="T57" s="59">
        <v>0</v>
      </c>
      <c r="U57" s="59">
        <f t="shared" si="92"/>
        <v>0</v>
      </c>
      <c r="V57" s="59">
        <f t="shared" si="92"/>
        <v>0</v>
      </c>
      <c r="W57" s="31"/>
    </row>
    <row r="58" spans="1:26">
      <c r="A58" s="60" t="s">
        <v>85</v>
      </c>
      <c r="B58" s="67" t="s">
        <v>104</v>
      </c>
      <c r="C58" s="57">
        <v>0</v>
      </c>
      <c r="D58" s="42">
        <f t="shared" ref="D58:E62" si="93">J58+L58+H58</f>
        <v>0.10443</v>
      </c>
      <c r="E58" s="42">
        <f t="shared" si="93"/>
        <v>0.10383999999999999</v>
      </c>
      <c r="F58" s="42"/>
      <c r="G58" s="42"/>
      <c r="H58" s="72">
        <f>0.0885*1.18</f>
        <v>0.10443</v>
      </c>
      <c r="I58" s="72">
        <f>0.088*1.18</f>
        <v>0.10383999999999999</v>
      </c>
      <c r="J58" s="57"/>
      <c r="K58" s="57"/>
      <c r="L58" s="57"/>
      <c r="M58" s="57"/>
      <c r="N58" s="57">
        <v>0</v>
      </c>
      <c r="O58" s="57">
        <v>0</v>
      </c>
      <c r="P58" s="22">
        <v>0</v>
      </c>
      <c r="Q58" s="72">
        <f>0.088*1.18</f>
        <v>0.10383999999999999</v>
      </c>
      <c r="R58" s="23">
        <v>0</v>
      </c>
      <c r="S58" s="13">
        <v>0</v>
      </c>
      <c r="T58" s="10">
        <v>0</v>
      </c>
      <c r="U58" s="13">
        <v>0</v>
      </c>
      <c r="V58" s="13">
        <v>0</v>
      </c>
      <c r="W58" s="31"/>
    </row>
    <row r="59" spans="1:26">
      <c r="A59" s="60" t="s">
        <v>86</v>
      </c>
      <c r="B59" s="68" t="s">
        <v>105</v>
      </c>
      <c r="C59" s="57">
        <v>0</v>
      </c>
      <c r="D59" s="42">
        <f t="shared" si="93"/>
        <v>6.0415999999999997E-2</v>
      </c>
      <c r="E59" s="42">
        <f t="shared" si="93"/>
        <v>6.017999999999999E-2</v>
      </c>
      <c r="F59" s="42"/>
      <c r="G59" s="42"/>
      <c r="H59" s="65">
        <f>0.0512*1.18</f>
        <v>6.0415999999999997E-2</v>
      </c>
      <c r="I59" s="65">
        <f>0.051*1.18</f>
        <v>6.017999999999999E-2</v>
      </c>
      <c r="J59" s="57"/>
      <c r="K59" s="57"/>
      <c r="L59" s="57"/>
      <c r="M59" s="57"/>
      <c r="N59" s="57">
        <v>8.3780000000000007E-2</v>
      </c>
      <c r="O59" s="57">
        <v>8.1200519999999984E-2</v>
      </c>
      <c r="P59" s="22">
        <v>0</v>
      </c>
      <c r="Q59" s="65">
        <f>0.051*1.18</f>
        <v>6.017999999999999E-2</v>
      </c>
      <c r="R59" s="23">
        <v>0</v>
      </c>
      <c r="S59" s="13">
        <f t="shared" ref="S59" si="94">H59-I59</f>
        <v>2.3600000000000704E-4</v>
      </c>
      <c r="T59" s="10">
        <f t="shared" ref="T59" si="95">I59/H59%-100</f>
        <v>-0.39062500000001421</v>
      </c>
      <c r="U59" s="13">
        <v>0</v>
      </c>
      <c r="V59" s="22">
        <v>0</v>
      </c>
      <c r="W59" s="31"/>
    </row>
    <row r="60" spans="1:26">
      <c r="A60" s="71" t="s">
        <v>108</v>
      </c>
      <c r="B60" s="69" t="s">
        <v>76</v>
      </c>
      <c r="C60" s="59">
        <v>0</v>
      </c>
      <c r="D60" s="59">
        <f>D61+D62</f>
        <v>0.72522799999999998</v>
      </c>
      <c r="E60" s="59">
        <f>E61+E62</f>
        <v>0.72519999859999995</v>
      </c>
      <c r="F60" s="40">
        <f>D60/1.18</f>
        <v>0.61460000000000004</v>
      </c>
      <c r="G60" s="40">
        <f>E60/1.18</f>
        <v>0.61457627000000004</v>
      </c>
      <c r="H60" s="59">
        <f t="shared" ref="H60:V60" si="96">H61+H62</f>
        <v>0.72522799999999998</v>
      </c>
      <c r="I60" s="59">
        <f t="shared" si="96"/>
        <v>0.72519999859999995</v>
      </c>
      <c r="J60" s="59">
        <f t="shared" si="96"/>
        <v>0</v>
      </c>
      <c r="K60" s="59">
        <f t="shared" si="96"/>
        <v>0</v>
      </c>
      <c r="L60" s="59">
        <f t="shared" si="96"/>
        <v>0</v>
      </c>
      <c r="M60" s="59">
        <f t="shared" si="96"/>
        <v>0</v>
      </c>
      <c r="N60" s="59">
        <f t="shared" si="96"/>
        <v>0</v>
      </c>
      <c r="O60" s="59">
        <f t="shared" si="96"/>
        <v>0</v>
      </c>
      <c r="P60" s="59">
        <f t="shared" si="96"/>
        <v>0</v>
      </c>
      <c r="Q60" s="59">
        <f t="shared" si="96"/>
        <v>0.72519999859999995</v>
      </c>
      <c r="R60" s="59">
        <f t="shared" si="96"/>
        <v>0</v>
      </c>
      <c r="S60" s="59">
        <f t="shared" si="96"/>
        <v>2.8001399999977306E-5</v>
      </c>
      <c r="T60" s="59">
        <v>0</v>
      </c>
      <c r="U60" s="59">
        <f t="shared" si="96"/>
        <v>0</v>
      </c>
      <c r="V60" s="59">
        <f t="shared" si="96"/>
        <v>0</v>
      </c>
      <c r="W60" s="31"/>
    </row>
    <row r="61" spans="1:26">
      <c r="A61" s="60" t="s">
        <v>109</v>
      </c>
      <c r="B61" s="70" t="s">
        <v>106</v>
      </c>
      <c r="C61" s="57">
        <v>0</v>
      </c>
      <c r="D61" s="42">
        <f t="shared" si="93"/>
        <v>0.34857199999999999</v>
      </c>
      <c r="E61" s="42">
        <f t="shared" si="93"/>
        <v>0.34860000139999997</v>
      </c>
      <c r="F61" s="42"/>
      <c r="G61" s="42"/>
      <c r="H61" s="65">
        <f>0.2954*1.18</f>
        <v>0.34857199999999999</v>
      </c>
      <c r="I61" s="65">
        <f>0.29542373*1.18</f>
        <v>0.34860000139999997</v>
      </c>
      <c r="J61" s="57"/>
      <c r="K61" s="57"/>
      <c r="L61" s="57"/>
      <c r="M61" s="57"/>
      <c r="N61" s="57">
        <v>0</v>
      </c>
      <c r="O61" s="57">
        <v>0</v>
      </c>
      <c r="P61" s="22">
        <v>0</v>
      </c>
      <c r="Q61" s="65">
        <f>0.29542373*1.18</f>
        <v>0.34860000139999997</v>
      </c>
      <c r="R61" s="23">
        <v>0</v>
      </c>
      <c r="S61" s="13">
        <f t="shared" ref="S61:S62" si="97">H61-I61</f>
        <v>-2.8001399999977306E-5</v>
      </c>
      <c r="T61" s="10">
        <f t="shared" ref="T61:T62" si="98">I61/H61%-100</f>
        <v>8.0331753554503393E-3</v>
      </c>
      <c r="U61" s="13">
        <v>0</v>
      </c>
      <c r="V61" s="13">
        <v>0</v>
      </c>
      <c r="W61" s="31"/>
    </row>
    <row r="62" spans="1:26">
      <c r="A62" s="60" t="s">
        <v>110</v>
      </c>
      <c r="B62" s="62" t="s">
        <v>107</v>
      </c>
      <c r="C62" s="57">
        <v>0</v>
      </c>
      <c r="D62" s="42">
        <f t="shared" si="93"/>
        <v>0.37665599999999994</v>
      </c>
      <c r="E62" s="42">
        <f t="shared" si="93"/>
        <v>0.37659999719999998</v>
      </c>
      <c r="F62" s="42"/>
      <c r="G62" s="42"/>
      <c r="H62" s="65">
        <f>0.3192*1.18</f>
        <v>0.37665599999999994</v>
      </c>
      <c r="I62" s="65">
        <f>0.31915254*1.18</f>
        <v>0.37659999719999998</v>
      </c>
      <c r="J62" s="57"/>
      <c r="K62" s="57"/>
      <c r="L62" s="57"/>
      <c r="M62" s="57"/>
      <c r="N62" s="57">
        <v>0</v>
      </c>
      <c r="O62" s="57">
        <v>0</v>
      </c>
      <c r="P62" s="22">
        <v>0</v>
      </c>
      <c r="Q62" s="65">
        <f>0.31915254*1.18</f>
        <v>0.37659999719999998</v>
      </c>
      <c r="R62" s="23">
        <v>0</v>
      </c>
      <c r="S62" s="13">
        <f t="shared" si="97"/>
        <v>5.6002799999954611E-5</v>
      </c>
      <c r="T62" s="10">
        <f t="shared" si="98"/>
        <v>-1.4868421052625536E-2</v>
      </c>
      <c r="U62" s="13">
        <v>0</v>
      </c>
      <c r="V62" s="13">
        <v>0</v>
      </c>
      <c r="W62" s="31"/>
    </row>
    <row r="63" spans="1:26" ht="18.75" customHeight="1">
      <c r="A63" s="73" t="s">
        <v>111</v>
      </c>
      <c r="B63" s="69" t="s">
        <v>112</v>
      </c>
      <c r="C63" s="59">
        <v>0</v>
      </c>
      <c r="D63" s="59">
        <f>D64+D65+D66+D67+D68</f>
        <v>0.10973999999999999</v>
      </c>
      <c r="E63" s="59">
        <f t="shared" ref="E63:V63" si="99">E64+E65+E66+E67+E68</f>
        <v>5.9750503599999991E-2</v>
      </c>
      <c r="F63" s="40">
        <f>D63/1.18</f>
        <v>9.2999999999999999E-2</v>
      </c>
      <c r="G63" s="40">
        <f>E63/1.18</f>
        <v>5.0636019999999997E-2</v>
      </c>
      <c r="H63" s="59">
        <f t="shared" si="99"/>
        <v>0.10973999999999999</v>
      </c>
      <c r="I63" s="59">
        <f t="shared" si="99"/>
        <v>5.9750503599999991E-2</v>
      </c>
      <c r="J63" s="59">
        <f t="shared" si="99"/>
        <v>0</v>
      </c>
      <c r="K63" s="59">
        <f t="shared" si="99"/>
        <v>0</v>
      </c>
      <c r="L63" s="59">
        <f t="shared" si="99"/>
        <v>0</v>
      </c>
      <c r="M63" s="59">
        <f t="shared" si="99"/>
        <v>0</v>
      </c>
      <c r="N63" s="59">
        <f t="shared" si="99"/>
        <v>0</v>
      </c>
      <c r="O63" s="59">
        <f t="shared" si="99"/>
        <v>0</v>
      </c>
      <c r="P63" s="34">
        <f t="shared" si="99"/>
        <v>0</v>
      </c>
      <c r="Q63" s="34">
        <f t="shared" si="99"/>
        <v>5.9750503599999991E-2</v>
      </c>
      <c r="R63" s="34">
        <f t="shared" si="99"/>
        <v>0</v>
      </c>
      <c r="S63" s="33">
        <f t="shared" si="99"/>
        <v>-4.99894964E-2</v>
      </c>
      <c r="T63" s="61">
        <f>I63/H63%-100</f>
        <v>-45.552666666666667</v>
      </c>
      <c r="U63" s="34">
        <f t="shared" si="99"/>
        <v>0</v>
      </c>
      <c r="V63" s="34">
        <f t="shared" si="99"/>
        <v>0</v>
      </c>
      <c r="W63" s="31"/>
    </row>
    <row r="64" spans="1:26" ht="46.5" customHeight="1">
      <c r="A64" s="102" t="s">
        <v>113</v>
      </c>
      <c r="B64" s="74" t="s">
        <v>114</v>
      </c>
      <c r="C64" s="57">
        <v>0</v>
      </c>
      <c r="D64" s="42">
        <f t="shared" ref="D64" si="100">J64+L64+H64</f>
        <v>0.10973999999999999</v>
      </c>
      <c r="E64" s="42">
        <f t="shared" ref="E64" si="101">K64+M64+I64</f>
        <v>5.9750503599999991E-2</v>
      </c>
      <c r="F64" s="42"/>
      <c r="G64" s="42"/>
      <c r="H64" s="78">
        <f>0.093*1.18</f>
        <v>0.10973999999999999</v>
      </c>
      <c r="I64" s="78">
        <f>0.05063602*1.18</f>
        <v>5.9750503599999991E-2</v>
      </c>
      <c r="J64" s="55"/>
      <c r="K64" s="55"/>
      <c r="L64" s="55"/>
      <c r="M64" s="55"/>
      <c r="N64" s="55">
        <v>0</v>
      </c>
      <c r="O64" s="55">
        <v>0</v>
      </c>
      <c r="P64" s="20">
        <v>0</v>
      </c>
      <c r="Q64" s="78">
        <f>0.05063602*1.18</f>
        <v>5.9750503599999991E-2</v>
      </c>
      <c r="R64" s="23">
        <v>0</v>
      </c>
      <c r="S64" s="13">
        <f t="shared" ref="S64" si="102">I64-H64</f>
        <v>-4.99894964E-2</v>
      </c>
      <c r="T64" s="10">
        <f>I64/H64%-100</f>
        <v>-45.552666666666667</v>
      </c>
      <c r="U64" s="13">
        <v>0</v>
      </c>
      <c r="V64" s="13">
        <v>0</v>
      </c>
      <c r="W64" s="13" t="s">
        <v>115</v>
      </c>
    </row>
    <row r="65" spans="2:22" ht="18.75">
      <c r="B65" s="17"/>
      <c r="H65" s="26"/>
      <c r="I65" s="26"/>
      <c r="J65" s="26"/>
      <c r="K65" s="26"/>
      <c r="L65" s="26"/>
      <c r="M65" s="26"/>
      <c r="N65" s="26"/>
      <c r="O65" s="26"/>
      <c r="Q65" s="26"/>
      <c r="S65" s="26"/>
      <c r="T65" s="26"/>
    </row>
    <row r="66" spans="2:22" ht="18.75" customHeight="1">
      <c r="B66" s="104" t="s">
        <v>121</v>
      </c>
      <c r="C66" s="104"/>
      <c r="D66" s="104"/>
      <c r="E66" s="104"/>
      <c r="F66" s="104"/>
      <c r="G66" s="104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</row>
    <row r="67" spans="2:22" ht="18.75" customHeight="1">
      <c r="B67" s="105"/>
      <c r="C67" s="105"/>
      <c r="D67" s="105"/>
      <c r="E67" s="105"/>
      <c r="F67" s="105"/>
      <c r="G67" s="105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</row>
    <row r="68" spans="2:22" ht="15.75" customHeight="1">
      <c r="B68" s="104" t="s">
        <v>123</v>
      </c>
      <c r="C68" s="104"/>
      <c r="D68" s="104"/>
      <c r="E68" s="104"/>
      <c r="F68" s="104"/>
      <c r="G68" s="104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</row>
    <row r="69" spans="2:22" ht="20.25">
      <c r="B69" s="106"/>
      <c r="C69" s="106"/>
      <c r="D69" s="106"/>
      <c r="E69" s="106"/>
      <c r="F69" s="106"/>
      <c r="G69" s="106"/>
    </row>
    <row r="70" spans="2:22" ht="20.25">
      <c r="B70" s="104" t="s">
        <v>122</v>
      </c>
      <c r="C70" s="104"/>
      <c r="D70" s="104"/>
      <c r="E70" s="104"/>
      <c r="F70" s="104"/>
      <c r="G70" s="104"/>
      <c r="S70" s="26"/>
    </row>
    <row r="71" spans="2:22" ht="20.25">
      <c r="B71" s="105"/>
      <c r="C71" s="105"/>
      <c r="D71" s="105"/>
      <c r="E71" s="105"/>
      <c r="F71" s="105"/>
      <c r="G71" s="105"/>
    </row>
    <row r="72" spans="2:22" ht="20.25">
      <c r="B72" s="104" t="s">
        <v>119</v>
      </c>
      <c r="C72" s="104"/>
      <c r="D72" s="104"/>
      <c r="E72" s="104"/>
      <c r="F72" s="104"/>
      <c r="G72" s="104"/>
    </row>
    <row r="73" spans="2:22">
      <c r="B73" s="107"/>
      <c r="C73" s="107"/>
      <c r="D73" s="107"/>
      <c r="E73" s="107"/>
      <c r="F73" s="107"/>
      <c r="G73" s="107"/>
    </row>
    <row r="74" spans="2:22">
      <c r="B74" s="107"/>
      <c r="C74" s="107"/>
      <c r="D74" s="107"/>
      <c r="E74" s="107"/>
      <c r="F74" s="107"/>
      <c r="G74" s="107"/>
    </row>
    <row r="75" spans="2:22" ht="20.25">
      <c r="B75" s="108" t="s">
        <v>124</v>
      </c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</row>
    <row r="76" spans="2:22">
      <c r="B76" s="107"/>
      <c r="C76" s="107"/>
      <c r="D76" s="107"/>
      <c r="E76" s="107"/>
      <c r="F76" s="107"/>
      <c r="G76" s="107"/>
    </row>
    <row r="77" spans="2:22" ht="20.25">
      <c r="B77" s="106" t="s">
        <v>120</v>
      </c>
      <c r="C77" s="107"/>
      <c r="D77" s="107"/>
      <c r="E77" s="107"/>
      <c r="F77" s="104" t="s">
        <v>118</v>
      </c>
      <c r="G77" s="104"/>
    </row>
    <row r="78" spans="2:22">
      <c r="B78" s="107"/>
      <c r="C78" s="107"/>
      <c r="D78" s="107"/>
      <c r="E78" s="107"/>
      <c r="F78" s="107"/>
      <c r="G78" s="107"/>
    </row>
    <row r="79" spans="2:22">
      <c r="B79" s="107"/>
      <c r="C79" s="107"/>
      <c r="D79" s="107"/>
      <c r="E79" s="107"/>
      <c r="F79" s="107"/>
      <c r="G79" s="107"/>
    </row>
  </sheetData>
  <mergeCells count="23">
    <mergeCell ref="B75:Q75"/>
    <mergeCell ref="L14:M14"/>
    <mergeCell ref="P13:P14"/>
    <mergeCell ref="Q13:Q14"/>
    <mergeCell ref="R13:R15"/>
    <mergeCell ref="S13:V13"/>
    <mergeCell ref="D13:O13"/>
    <mergeCell ref="N14:O14"/>
    <mergeCell ref="B41:C41"/>
    <mergeCell ref="A1:W1"/>
    <mergeCell ref="A2:W2"/>
    <mergeCell ref="A3:W3"/>
    <mergeCell ref="A4:W4"/>
    <mergeCell ref="A13:A15"/>
    <mergeCell ref="B13:B15"/>
    <mergeCell ref="C13:C15"/>
    <mergeCell ref="W13:W15"/>
    <mergeCell ref="H14:I14"/>
    <mergeCell ref="S14:S15"/>
    <mergeCell ref="T14:T15"/>
    <mergeCell ref="U14:V14"/>
    <mergeCell ref="J14:K14"/>
    <mergeCell ref="D14:E14"/>
  </mergeCells>
  <pageMargins left="0.19685039370078741" right="0.15748031496062992" top="0.19685039370078741" bottom="0.15748031496062992" header="0.15748031496062992" footer="0.15748031496062992"/>
  <pageSetup paperSize="8" scale="86" orientation="landscape" blackAndWhite="1" r:id="rId1"/>
  <headerFooter alignWithMargins="0"/>
  <rowBreaks count="1" manualBreakCount="1">
    <brk id="44" max="22" man="1"/>
  </rowBreaks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год</vt:lpstr>
      <vt:lpstr>год!Заголовки_для_печати</vt:lpstr>
      <vt:lpstr>год!Область_печати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GalkinMG</cp:lastModifiedBy>
  <cp:lastPrinted>2018-05-08T06:55:30Z</cp:lastPrinted>
  <dcterms:created xsi:type="dcterms:W3CDTF">1996-10-08T23:32:33Z</dcterms:created>
  <dcterms:modified xsi:type="dcterms:W3CDTF">2018-05-08T06:57:41Z</dcterms:modified>
</cp:coreProperties>
</file>