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2.2" sheetId="6" r:id="rId1"/>
  </sheets>
  <calcPr calcId="145621"/>
</workbook>
</file>

<file path=xl/calcChain.xml><?xml version="1.0" encoding="utf-8"?>
<calcChain xmlns="http://schemas.openxmlformats.org/spreadsheetml/2006/main">
  <c r="O28" i="6" l="1"/>
  <c r="O27" i="6"/>
  <c r="O26" i="6"/>
  <c r="O23" i="6"/>
  <c r="O20" i="6"/>
  <c r="O15" i="6"/>
  <c r="O9" i="6"/>
  <c r="O8" i="6"/>
  <c r="O25" i="6"/>
  <c r="O24" i="6"/>
  <c r="O22" i="6"/>
  <c r="O21" i="6"/>
  <c r="O19" i="6"/>
  <c r="O18" i="6"/>
  <c r="O17" i="6"/>
  <c r="O16" i="6"/>
  <c r="O14" i="6"/>
  <c r="O13" i="6"/>
  <c r="O12" i="6"/>
  <c r="O11" i="6"/>
  <c r="O10" i="6"/>
  <c r="O7" i="6"/>
  <c r="O6" i="6"/>
  <c r="O5" i="6"/>
  <c r="N28" i="6" l="1"/>
  <c r="M28" i="6"/>
  <c r="K28" i="6"/>
  <c r="J28" i="6"/>
  <c r="G28" i="6"/>
  <c r="H24" i="6"/>
  <c r="H23" i="6"/>
  <c r="H27" i="6"/>
  <c r="H26" i="6"/>
  <c r="H25" i="6"/>
  <c r="H22" i="6"/>
  <c r="H21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5" i="6"/>
  <c r="H28" i="6" s="1"/>
  <c r="E9" i="6"/>
  <c r="E8" i="6"/>
  <c r="E6" i="6"/>
  <c r="E7" i="6"/>
  <c r="E10" i="6"/>
  <c r="E11" i="6"/>
  <c r="E12" i="6"/>
  <c r="E13" i="6"/>
  <c r="E5" i="6"/>
  <c r="E27" i="6"/>
  <c r="E26" i="6"/>
  <c r="E25" i="6"/>
  <c r="E24" i="6"/>
  <c r="E23" i="6"/>
  <c r="E22" i="6"/>
  <c r="E21" i="6"/>
  <c r="E14" i="6"/>
  <c r="E15" i="6"/>
  <c r="E16" i="6"/>
  <c r="E17" i="6"/>
  <c r="E18" i="6"/>
  <c r="E19" i="6"/>
  <c r="E28" i="6" l="1"/>
  <c r="D28" i="6"/>
</calcChain>
</file>

<file path=xl/sharedStrings.xml><?xml version="1.0" encoding="utf-8"?>
<sst xmlns="http://schemas.openxmlformats.org/spreadsheetml/2006/main" count="130" uniqueCount="38">
  <si>
    <t>№ п/п</t>
  </si>
  <si>
    <t>Структурная единица сетевой организации</t>
  </si>
  <si>
    <t>СН 1</t>
  </si>
  <si>
    <t>СН 2</t>
  </si>
  <si>
    <t>НН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</si>
  <si>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отчётном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</si>
  <si>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</si>
  <si>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Аркадак</t>
  </si>
  <si>
    <t>Аткарск</t>
  </si>
  <si>
    <t>Балаково</t>
  </si>
  <si>
    <t>Балашов</t>
  </si>
  <si>
    <t>Вольск</t>
  </si>
  <si>
    <t>Ершов</t>
  </si>
  <si>
    <t>Дергачи</t>
  </si>
  <si>
    <t>Калининск</t>
  </si>
  <si>
    <t>Красноармейск</t>
  </si>
  <si>
    <t>Красный Кут</t>
  </si>
  <si>
    <t>Маркс</t>
  </si>
  <si>
    <t>Мокроус</t>
  </si>
  <si>
    <t>Новоузенск</t>
  </si>
  <si>
    <t>Озинки</t>
  </si>
  <si>
    <t>Петровск</t>
  </si>
  <si>
    <t>Питерка</t>
  </si>
  <si>
    <t>Пугачёв</t>
  </si>
  <si>
    <t>Ровное</t>
  </si>
  <si>
    <t>Ртищево</t>
  </si>
  <si>
    <t>Степное</t>
  </si>
  <si>
    <t>СЭП</t>
  </si>
  <si>
    <t>Хвалынск</t>
  </si>
  <si>
    <t>Энгельс</t>
  </si>
  <si>
    <t>Всего по сетевой организации</t>
  </si>
  <si>
    <t>-</t>
  </si>
  <si>
    <t>см. п.2.2.1</t>
  </si>
  <si>
    <r>
      <t>Показатель средней продолжительности прекращений передачи электрической энергии (П</t>
    </r>
    <r>
      <rPr>
        <i/>
        <sz val="10.5"/>
        <color theme="1"/>
        <rFont val="Times New Roman"/>
        <family val="1"/>
        <charset val="204"/>
      </rPr>
      <t>SAIDI</t>
    </r>
    <r>
      <rPr>
        <sz val="10.5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</si>
  <si>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 (П</t>
    </r>
    <r>
      <rPr>
        <i/>
        <sz val="10.5"/>
        <color theme="1"/>
        <rFont val="Times New Roman"/>
        <family val="1"/>
        <charset val="204"/>
      </rPr>
      <t>SAIFI</t>
    </r>
    <r>
      <rPr>
        <sz val="10.5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</si>
  <si>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sz val="10.5"/>
        <color theme="1"/>
        <rFont val="Times New Roman"/>
        <family val="1"/>
        <charset val="204"/>
      </rPr>
      <t>SAIDI</t>
    </r>
    <r>
      <rPr>
        <sz val="10.5"/>
        <color theme="1"/>
        <rFont val="Times New Roman"/>
        <family val="1"/>
        <charset val="204"/>
      </rPr>
      <t>, план)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</si>
  <si>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sz val="10.5"/>
        <color theme="1"/>
        <rFont val="Times New Roman"/>
        <family val="1"/>
        <charset val="204"/>
      </rPr>
      <t>SAIFI</t>
    </r>
    <r>
      <rPr>
        <sz val="10.5"/>
        <color theme="1"/>
        <rFont val="Times New Roman"/>
        <family val="1"/>
        <charset val="204"/>
      </rPr>
      <t>, план)</t>
    </r>
  </si>
  <si>
    <t>Рейтинг структурных единиц АО "Облкоммунэнерго" по качеству оказания услуг по передаче электрической энергии,                                                                         а также по качеству электрической энергии в отчётном периоде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</si>
</sst>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i/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7" fontId="1" fillId="0" borderId="0" xfId="0" applyNumberFormat="1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167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1" fillId="0" borderId="0" xfId="0" applyFont="1" applyFill="1"/>
    <xf numFmtId="1" fontId="5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workbookViewId="0">
      <selection activeCell="A2" sqref="A2:P2"/>
    </sheetView>
  </sheetViews>
  <sheetFormatPr defaultRowHeight="15" x14ac:dyDescent="0.25"/>
  <cols>
    <col min="1" max="1" width="5.42578125" customWidth="1"/>
    <col min="2" max="2" width="18.42578125" customWidth="1"/>
    <col min="3" max="3" width="7.140625" customWidth="1"/>
    <col min="4" max="4" width="9.28515625" customWidth="1"/>
    <col min="5" max="5" width="8.7109375" customWidth="1"/>
    <col min="6" max="6" width="7.28515625" customWidth="1"/>
    <col min="7" max="7" width="9" customWidth="1"/>
    <col min="8" max="8" width="8.7109375" customWidth="1"/>
    <col min="9" max="9" width="7.28515625" customWidth="1"/>
    <col min="10" max="10" width="7.42578125" customWidth="1"/>
    <col min="11" max="13" width="7.140625" customWidth="1"/>
    <col min="14" max="14" width="7.42578125" customWidth="1"/>
    <col min="15" max="15" width="25" customWidth="1"/>
    <col min="16" max="16" width="15.42578125" customWidth="1"/>
  </cols>
  <sheetData>
    <row r="1" spans="1:16" ht="7.5" customHeight="1" x14ac:dyDescent="0.25"/>
    <row r="2" spans="1:16" ht="39.75" customHeight="1" x14ac:dyDescent="0.25">
      <c r="A2" s="15" t="s">
        <v>37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221.25" customHeight="1" x14ac:dyDescent="0.25">
      <c r="A3" s="16" t="s">
        <v>0</v>
      </c>
      <c r="B3" s="16" t="s">
        <v>1</v>
      </c>
      <c r="C3" s="16" t="s">
        <v>33</v>
      </c>
      <c r="D3" s="16"/>
      <c r="E3" s="16"/>
      <c r="F3" s="16" t="s">
        <v>34</v>
      </c>
      <c r="G3" s="16"/>
      <c r="H3" s="16"/>
      <c r="I3" s="16" t="s">
        <v>35</v>
      </c>
      <c r="J3" s="16"/>
      <c r="K3" s="16"/>
      <c r="L3" s="16" t="s">
        <v>36</v>
      </c>
      <c r="M3" s="16"/>
      <c r="N3" s="16"/>
      <c r="O3" s="16" t="s">
        <v>5</v>
      </c>
      <c r="P3" s="16" t="s">
        <v>6</v>
      </c>
    </row>
    <row r="4" spans="1:16" x14ac:dyDescent="0.25">
      <c r="A4" s="16"/>
      <c r="B4" s="16"/>
      <c r="C4" s="3" t="s">
        <v>2</v>
      </c>
      <c r="D4" s="3" t="s">
        <v>3</v>
      </c>
      <c r="E4" s="3" t="s">
        <v>4</v>
      </c>
      <c r="F4" s="3" t="s">
        <v>2</v>
      </c>
      <c r="G4" s="3" t="s">
        <v>3</v>
      </c>
      <c r="H4" s="3" t="s">
        <v>4</v>
      </c>
      <c r="I4" s="3" t="s">
        <v>2</v>
      </c>
      <c r="J4" s="3" t="s">
        <v>3</v>
      </c>
      <c r="K4" s="3" t="s">
        <v>4</v>
      </c>
      <c r="L4" s="3" t="s">
        <v>2</v>
      </c>
      <c r="M4" s="3" t="s">
        <v>3</v>
      </c>
      <c r="N4" s="3" t="s">
        <v>4</v>
      </c>
      <c r="O4" s="16"/>
      <c r="P4" s="16"/>
    </row>
    <row r="5" spans="1:16" ht="13.5" customHeight="1" x14ac:dyDescent="0.25">
      <c r="A5" s="5">
        <v>1</v>
      </c>
      <c r="B5" s="6" t="s">
        <v>7</v>
      </c>
      <c r="C5" s="5" t="s">
        <v>31</v>
      </c>
      <c r="D5" s="7">
        <v>3.6179999999999999</v>
      </c>
      <c r="E5" s="7">
        <f>D5*0.35</f>
        <v>1.2663</v>
      </c>
      <c r="F5" s="5" t="s">
        <v>31</v>
      </c>
      <c r="G5" s="7">
        <v>2.8439999999999999</v>
      </c>
      <c r="H5" s="7">
        <f>G5*0.195</f>
        <v>0.55457999999999996</v>
      </c>
      <c r="I5" s="5" t="s">
        <v>31</v>
      </c>
      <c r="J5" s="5">
        <v>60.01</v>
      </c>
      <c r="K5" s="5">
        <v>164.74</v>
      </c>
      <c r="L5" s="5" t="s">
        <v>31</v>
      </c>
      <c r="M5" s="5">
        <v>1.5960000000000001</v>
      </c>
      <c r="N5" s="5">
        <v>0.622</v>
      </c>
      <c r="O5" s="2">
        <f>0/5198</f>
        <v>0</v>
      </c>
      <c r="P5" s="12" t="s">
        <v>32</v>
      </c>
    </row>
    <row r="6" spans="1:16" ht="13.5" customHeight="1" x14ac:dyDescent="0.25">
      <c r="A6" s="5">
        <v>2</v>
      </c>
      <c r="B6" s="6" t="s">
        <v>8</v>
      </c>
      <c r="C6" s="5" t="s">
        <v>31</v>
      </c>
      <c r="D6" s="7">
        <v>1.117</v>
      </c>
      <c r="E6" s="7">
        <f t="shared" ref="E6:E7" si="0">D6*0.35</f>
        <v>0.39094999999999996</v>
      </c>
      <c r="F6" s="5" t="s">
        <v>31</v>
      </c>
      <c r="G6" s="7">
        <v>1.1990000000000001</v>
      </c>
      <c r="H6" s="7">
        <f t="shared" ref="H6:H27" si="1">G6*0.195</f>
        <v>0.23380500000000001</v>
      </c>
      <c r="I6" s="5" t="s">
        <v>31</v>
      </c>
      <c r="J6" s="5">
        <v>0.94079999999999997</v>
      </c>
      <c r="K6" s="5">
        <v>2.8668999999999998</v>
      </c>
      <c r="L6" s="5" t="s">
        <v>31</v>
      </c>
      <c r="M6" s="5">
        <v>0.27300000000000002</v>
      </c>
      <c r="N6" s="5">
        <v>0.77859999999999996</v>
      </c>
      <c r="O6" s="2">
        <f>0/9015</f>
        <v>0</v>
      </c>
      <c r="P6" s="13"/>
    </row>
    <row r="7" spans="1:16" ht="12.75" customHeight="1" x14ac:dyDescent="0.25">
      <c r="A7" s="5">
        <v>3</v>
      </c>
      <c r="B7" s="6" t="s">
        <v>9</v>
      </c>
      <c r="C7" s="5" t="s">
        <v>31</v>
      </c>
      <c r="D7" s="7">
        <v>2.7240000000000002</v>
      </c>
      <c r="E7" s="7">
        <f t="shared" si="0"/>
        <v>0.95340000000000003</v>
      </c>
      <c r="F7" s="5" t="s">
        <v>31</v>
      </c>
      <c r="G7" s="7">
        <v>1.109</v>
      </c>
      <c r="H7" s="7">
        <f t="shared" si="1"/>
        <v>0.216255</v>
      </c>
      <c r="I7" s="5" t="s">
        <v>31</v>
      </c>
      <c r="J7" s="5">
        <v>7.1820000000000004</v>
      </c>
      <c r="K7" s="5">
        <v>2.1328</v>
      </c>
      <c r="L7" s="5" t="s">
        <v>31</v>
      </c>
      <c r="M7" s="5">
        <v>0.16900000000000001</v>
      </c>
      <c r="N7" s="5">
        <v>0.32119999999999999</v>
      </c>
      <c r="O7" s="2">
        <f>0/12912</f>
        <v>0</v>
      </c>
      <c r="P7" s="13"/>
    </row>
    <row r="8" spans="1:16" ht="12" customHeight="1" x14ac:dyDescent="0.25">
      <c r="A8" s="5">
        <v>4</v>
      </c>
      <c r="B8" s="6" t="s">
        <v>10</v>
      </c>
      <c r="C8" s="5" t="s">
        <v>31</v>
      </c>
      <c r="D8" s="7">
        <v>18.016999999999999</v>
      </c>
      <c r="E8" s="7">
        <f>D8*0.35</f>
        <v>6.3059499999999993</v>
      </c>
      <c r="F8" s="5" t="s">
        <v>31</v>
      </c>
      <c r="G8" s="7">
        <v>4.242</v>
      </c>
      <c r="H8" s="7">
        <f t="shared" si="1"/>
        <v>0.82718999999999998</v>
      </c>
      <c r="I8" s="5" t="s">
        <v>31</v>
      </c>
      <c r="J8" s="5">
        <v>0</v>
      </c>
      <c r="K8" s="5">
        <v>1.7667999999999999</v>
      </c>
      <c r="L8" s="5" t="s">
        <v>31</v>
      </c>
      <c r="M8" s="5">
        <v>0</v>
      </c>
      <c r="N8" s="5">
        <v>0.31580000000000003</v>
      </c>
      <c r="O8" s="11">
        <f>0/16014</f>
        <v>0</v>
      </c>
      <c r="P8" s="13"/>
    </row>
    <row r="9" spans="1:16" ht="12.75" customHeight="1" x14ac:dyDescent="0.25">
      <c r="A9" s="5">
        <v>5</v>
      </c>
      <c r="B9" s="6" t="s">
        <v>11</v>
      </c>
      <c r="C9" s="5">
        <v>0</v>
      </c>
      <c r="D9" s="7">
        <v>8.5920000000000005</v>
      </c>
      <c r="E9" s="7">
        <f>D9*0.35</f>
        <v>3.0072000000000001</v>
      </c>
      <c r="F9" s="5">
        <v>0</v>
      </c>
      <c r="G9" s="7">
        <v>3.8580000000000001</v>
      </c>
      <c r="H9" s="7">
        <f t="shared" si="1"/>
        <v>0.75231000000000003</v>
      </c>
      <c r="I9" s="5">
        <v>0</v>
      </c>
      <c r="J9" s="5">
        <v>0.33500000000000002</v>
      </c>
      <c r="K9" s="5">
        <v>2.6520000000000001</v>
      </c>
      <c r="L9" s="5">
        <v>0</v>
      </c>
      <c r="M9" s="5">
        <v>7.5999999999999998E-2</v>
      </c>
      <c r="N9" s="5">
        <v>0.50800000000000001</v>
      </c>
      <c r="O9" s="11">
        <f>0/11358</f>
        <v>0</v>
      </c>
      <c r="P9" s="13"/>
    </row>
    <row r="10" spans="1:16" ht="13.5" customHeight="1" x14ac:dyDescent="0.25">
      <c r="A10" s="5">
        <v>6</v>
      </c>
      <c r="B10" s="6" t="s">
        <v>13</v>
      </c>
      <c r="C10" s="5" t="s">
        <v>31</v>
      </c>
      <c r="D10" s="7">
        <v>4.2000000000000003E-2</v>
      </c>
      <c r="E10" s="7">
        <f t="shared" ref="E10:E27" si="2">D10*0.34</f>
        <v>1.4280000000000003E-2</v>
      </c>
      <c r="F10" s="5" t="s">
        <v>31</v>
      </c>
      <c r="G10" s="7">
        <v>1.2999999999999999E-2</v>
      </c>
      <c r="H10" s="7">
        <f t="shared" si="1"/>
        <v>2.5349999999999999E-3</v>
      </c>
      <c r="I10" s="5" t="s">
        <v>31</v>
      </c>
      <c r="J10" s="5">
        <v>1.5100000000000001E-2</v>
      </c>
      <c r="K10" s="5">
        <v>1.3551</v>
      </c>
      <c r="L10" s="5" t="s">
        <v>31</v>
      </c>
      <c r="M10" s="5">
        <v>4.1000000000000003E-3</v>
      </c>
      <c r="N10" s="5">
        <v>0.3014</v>
      </c>
      <c r="O10" s="2">
        <f>0/3751</f>
        <v>0</v>
      </c>
      <c r="P10" s="13"/>
    </row>
    <row r="11" spans="1:16" ht="12.75" customHeight="1" x14ac:dyDescent="0.25">
      <c r="A11" s="5">
        <v>7</v>
      </c>
      <c r="B11" s="6" t="s">
        <v>12</v>
      </c>
      <c r="C11" s="5" t="s">
        <v>31</v>
      </c>
      <c r="D11" s="7">
        <v>2.9929999999999999</v>
      </c>
      <c r="E11" s="7">
        <f t="shared" si="2"/>
        <v>1.01762</v>
      </c>
      <c r="F11" s="5" t="s">
        <v>31</v>
      </c>
      <c r="G11" s="7">
        <v>3.262</v>
      </c>
      <c r="H11" s="7">
        <f t="shared" si="1"/>
        <v>0.63609000000000004</v>
      </c>
      <c r="I11" s="5" t="s">
        <v>31</v>
      </c>
      <c r="J11" s="5">
        <v>21.0563</v>
      </c>
      <c r="K11" s="5">
        <v>7.4192999999999998</v>
      </c>
      <c r="L11" s="5" t="s">
        <v>31</v>
      </c>
      <c r="M11" s="5">
        <v>3.1501999999999999</v>
      </c>
      <c r="N11" s="5">
        <v>1.0015000000000001</v>
      </c>
      <c r="O11" s="2">
        <f>0/6174</f>
        <v>0</v>
      </c>
      <c r="P11" s="13"/>
    </row>
    <row r="12" spans="1:16" ht="12" customHeight="1" x14ac:dyDescent="0.25">
      <c r="A12" s="5">
        <v>8</v>
      </c>
      <c r="B12" s="6" t="s">
        <v>14</v>
      </c>
      <c r="C12" s="5" t="s">
        <v>31</v>
      </c>
      <c r="D12" s="7">
        <v>18.015000000000001</v>
      </c>
      <c r="E12" s="7">
        <f t="shared" si="2"/>
        <v>6.1251000000000007</v>
      </c>
      <c r="F12" s="5" t="s">
        <v>31</v>
      </c>
      <c r="G12" s="7">
        <v>4.6989999999999998</v>
      </c>
      <c r="H12" s="7">
        <f t="shared" si="1"/>
        <v>0.91630500000000004</v>
      </c>
      <c r="I12" s="5" t="s">
        <v>31</v>
      </c>
      <c r="J12" s="5">
        <v>1.2733000000000001</v>
      </c>
      <c r="K12" s="5">
        <v>4.1062000000000003</v>
      </c>
      <c r="L12" s="5" t="s">
        <v>31</v>
      </c>
      <c r="M12" s="5">
        <v>0.40479999999999999</v>
      </c>
      <c r="N12" s="5">
        <v>0.7913</v>
      </c>
      <c r="O12" s="2">
        <f>0/5948</f>
        <v>0</v>
      </c>
      <c r="P12" s="13"/>
    </row>
    <row r="13" spans="1:16" ht="12" customHeight="1" x14ac:dyDescent="0.25">
      <c r="A13" s="5">
        <v>9</v>
      </c>
      <c r="B13" s="6" t="s">
        <v>15</v>
      </c>
      <c r="C13" s="5" t="s">
        <v>31</v>
      </c>
      <c r="D13" s="7">
        <v>1.27</v>
      </c>
      <c r="E13" s="7">
        <f t="shared" si="2"/>
        <v>0.43180000000000002</v>
      </c>
      <c r="F13" s="5" t="s">
        <v>31</v>
      </c>
      <c r="G13" s="7">
        <v>0.75600000000000001</v>
      </c>
      <c r="H13" s="7">
        <f t="shared" si="1"/>
        <v>0.14742</v>
      </c>
      <c r="I13" s="5" t="s">
        <v>31</v>
      </c>
      <c r="J13" s="5">
        <v>15.557</v>
      </c>
      <c r="K13" s="5">
        <v>11.404</v>
      </c>
      <c r="L13" s="5" t="s">
        <v>31</v>
      </c>
      <c r="M13" s="5">
        <v>4.7140000000000004</v>
      </c>
      <c r="N13" s="5">
        <v>4.1479999999999997</v>
      </c>
      <c r="O13" s="2">
        <f>0/5481</f>
        <v>0</v>
      </c>
      <c r="P13" s="13"/>
    </row>
    <row r="14" spans="1:16" ht="13.5" customHeight="1" x14ac:dyDescent="0.25">
      <c r="A14" s="5">
        <v>10</v>
      </c>
      <c r="B14" s="6" t="s">
        <v>16</v>
      </c>
      <c r="C14" s="5" t="s">
        <v>31</v>
      </c>
      <c r="D14" s="7">
        <v>2.0129999999999999</v>
      </c>
      <c r="E14" s="7">
        <f t="shared" si="2"/>
        <v>0.68442000000000003</v>
      </c>
      <c r="F14" s="5" t="s">
        <v>31</v>
      </c>
      <c r="G14" s="7">
        <v>1.506</v>
      </c>
      <c r="H14" s="7">
        <f t="shared" si="1"/>
        <v>0.29366999999999999</v>
      </c>
      <c r="I14" s="5" t="s">
        <v>31</v>
      </c>
      <c r="J14" s="5">
        <v>0.26250000000000001</v>
      </c>
      <c r="K14" s="5">
        <v>4.2445000000000004</v>
      </c>
      <c r="L14" s="5" t="s">
        <v>31</v>
      </c>
      <c r="M14" s="5">
        <v>8.1000000000000003E-2</v>
      </c>
      <c r="N14" s="5">
        <v>0.86819999999999997</v>
      </c>
      <c r="O14" s="2">
        <f>0/3724</f>
        <v>0</v>
      </c>
      <c r="P14" s="13"/>
    </row>
    <row r="15" spans="1:16" ht="12.75" customHeight="1" x14ac:dyDescent="0.25">
      <c r="A15" s="5">
        <v>11</v>
      </c>
      <c r="B15" s="6" t="s">
        <v>17</v>
      </c>
      <c r="C15" s="5" t="s">
        <v>31</v>
      </c>
      <c r="D15" s="7">
        <v>9.2080000000000002</v>
      </c>
      <c r="E15" s="7">
        <f t="shared" si="2"/>
        <v>3.1307200000000002</v>
      </c>
      <c r="F15" s="5" t="s">
        <v>31</v>
      </c>
      <c r="G15" s="7">
        <v>7.3049999999999997</v>
      </c>
      <c r="H15" s="7">
        <f t="shared" si="1"/>
        <v>1.4244749999999999</v>
      </c>
      <c r="I15" s="5" t="s">
        <v>31</v>
      </c>
      <c r="J15" s="5">
        <v>6.3423999999999996</v>
      </c>
      <c r="K15" s="5">
        <v>1.2312000000000001</v>
      </c>
      <c r="L15" s="5" t="s">
        <v>31</v>
      </c>
      <c r="M15" s="5">
        <v>2.1907999999999999</v>
      </c>
      <c r="N15" s="5">
        <v>0.29799999999999999</v>
      </c>
      <c r="O15" s="11">
        <f>0/6719</f>
        <v>0</v>
      </c>
      <c r="P15" s="13"/>
    </row>
    <row r="16" spans="1:16" ht="13.5" customHeight="1" x14ac:dyDescent="0.25">
      <c r="A16" s="5">
        <v>12</v>
      </c>
      <c r="B16" s="6" t="s">
        <v>18</v>
      </c>
      <c r="C16" s="5" t="s">
        <v>31</v>
      </c>
      <c r="D16" s="7">
        <v>5.3209999999999997</v>
      </c>
      <c r="E16" s="7">
        <f t="shared" si="2"/>
        <v>1.80914</v>
      </c>
      <c r="F16" s="5" t="s">
        <v>31</v>
      </c>
      <c r="G16" s="7">
        <v>2.3620000000000001</v>
      </c>
      <c r="H16" s="7">
        <f t="shared" si="1"/>
        <v>0.46059000000000005</v>
      </c>
      <c r="I16" s="5" t="s">
        <v>31</v>
      </c>
      <c r="J16" s="5">
        <v>5.0702999999999996</v>
      </c>
      <c r="K16" s="5">
        <v>2.2397999999999998</v>
      </c>
      <c r="L16" s="5" t="s">
        <v>31</v>
      </c>
      <c r="M16" s="5">
        <v>1.4029</v>
      </c>
      <c r="N16" s="5">
        <v>0.41039999999999999</v>
      </c>
      <c r="O16" s="2">
        <f>0/2167</f>
        <v>0</v>
      </c>
      <c r="P16" s="13"/>
    </row>
    <row r="17" spans="1:16" ht="12.75" customHeight="1" x14ac:dyDescent="0.25">
      <c r="A17" s="5">
        <v>13</v>
      </c>
      <c r="B17" s="6" t="s">
        <v>19</v>
      </c>
      <c r="C17" s="5" t="s">
        <v>31</v>
      </c>
      <c r="D17" s="7">
        <v>0.223</v>
      </c>
      <c r="E17" s="7">
        <f t="shared" si="2"/>
        <v>7.5820000000000012E-2</v>
      </c>
      <c r="F17" s="5" t="s">
        <v>31</v>
      </c>
      <c r="G17" s="7">
        <v>0.221</v>
      </c>
      <c r="H17" s="7">
        <f t="shared" si="1"/>
        <v>4.3095000000000001E-2</v>
      </c>
      <c r="I17" s="5" t="s">
        <v>31</v>
      </c>
      <c r="J17" s="5">
        <v>2.0068000000000001</v>
      </c>
      <c r="K17" s="5">
        <v>1.4125000000000001</v>
      </c>
      <c r="L17" s="5" t="s">
        <v>31</v>
      </c>
      <c r="M17" s="5">
        <v>2.2000000000000001E-3</v>
      </c>
      <c r="N17" s="5">
        <v>1.35E-2</v>
      </c>
      <c r="O17" s="2">
        <f>0/4780</f>
        <v>0</v>
      </c>
      <c r="P17" s="13"/>
    </row>
    <row r="18" spans="1:16" ht="12" customHeight="1" x14ac:dyDescent="0.25">
      <c r="A18" s="5">
        <v>14</v>
      </c>
      <c r="B18" s="6" t="s">
        <v>20</v>
      </c>
      <c r="C18" s="5" t="s">
        <v>31</v>
      </c>
      <c r="D18" s="7">
        <v>1.635</v>
      </c>
      <c r="E18" s="7">
        <f t="shared" si="2"/>
        <v>0.55590000000000006</v>
      </c>
      <c r="F18" s="5" t="s">
        <v>31</v>
      </c>
      <c r="G18" s="7">
        <v>1.31</v>
      </c>
      <c r="H18" s="7">
        <f t="shared" si="1"/>
        <v>0.25545000000000001</v>
      </c>
      <c r="I18" s="5" t="s">
        <v>31</v>
      </c>
      <c r="J18" s="5">
        <v>19.242999999999999</v>
      </c>
      <c r="K18" s="5">
        <v>5.3639999999999999</v>
      </c>
      <c r="L18" s="5" t="s">
        <v>31</v>
      </c>
      <c r="M18" s="5">
        <v>6.2619999999999996</v>
      </c>
      <c r="N18" s="5">
        <v>1.002</v>
      </c>
      <c r="O18" s="2">
        <f>0/3484</f>
        <v>0</v>
      </c>
      <c r="P18" s="13"/>
    </row>
    <row r="19" spans="1:16" ht="13.5" customHeight="1" x14ac:dyDescent="0.25">
      <c r="A19" s="5">
        <v>15</v>
      </c>
      <c r="B19" s="6" t="s">
        <v>21</v>
      </c>
      <c r="C19" s="5">
        <v>0</v>
      </c>
      <c r="D19" s="7">
        <v>1.024</v>
      </c>
      <c r="E19" s="7">
        <f t="shared" si="2"/>
        <v>0.34816000000000003</v>
      </c>
      <c r="F19" s="5">
        <v>0</v>
      </c>
      <c r="G19" s="7">
        <v>0.74099999999999999</v>
      </c>
      <c r="H19" s="7">
        <f t="shared" si="1"/>
        <v>0.14449500000000001</v>
      </c>
      <c r="I19" s="5">
        <v>0</v>
      </c>
      <c r="J19" s="5">
        <v>0</v>
      </c>
      <c r="K19" s="5">
        <v>4.516</v>
      </c>
      <c r="L19" s="5">
        <v>0</v>
      </c>
      <c r="M19" s="5">
        <v>0</v>
      </c>
      <c r="N19" s="5">
        <v>1.504</v>
      </c>
      <c r="O19" s="2">
        <f>0/9475</f>
        <v>0</v>
      </c>
      <c r="P19" s="13"/>
    </row>
    <row r="20" spans="1:16" ht="14.25" customHeight="1" x14ac:dyDescent="0.25">
      <c r="A20" s="5">
        <v>16</v>
      </c>
      <c r="B20" s="6" t="s">
        <v>22</v>
      </c>
      <c r="C20" s="5" t="s">
        <v>31</v>
      </c>
      <c r="D20" s="8">
        <v>0</v>
      </c>
      <c r="E20" s="7">
        <v>0.26500000000000001</v>
      </c>
      <c r="F20" s="5" t="s">
        <v>31</v>
      </c>
      <c r="G20" s="8">
        <v>0</v>
      </c>
      <c r="H20" s="7">
        <v>6.9000000000000006E-2</v>
      </c>
      <c r="I20" s="5" t="s">
        <v>31</v>
      </c>
      <c r="J20" s="5">
        <v>9.7204999999999995</v>
      </c>
      <c r="K20" s="5">
        <v>1.5325</v>
      </c>
      <c r="L20" s="5" t="s">
        <v>31</v>
      </c>
      <c r="M20" s="5">
        <v>3.3578999999999999</v>
      </c>
      <c r="N20" s="5">
        <v>0.5484</v>
      </c>
      <c r="O20" s="11">
        <f>0/2421</f>
        <v>0</v>
      </c>
      <c r="P20" s="13"/>
    </row>
    <row r="21" spans="1:16" ht="13.5" customHeight="1" x14ac:dyDescent="0.25">
      <c r="A21" s="5">
        <v>17</v>
      </c>
      <c r="B21" s="6" t="s">
        <v>23</v>
      </c>
      <c r="C21" s="5" t="s">
        <v>31</v>
      </c>
      <c r="D21" s="7">
        <v>8.4079999999999995</v>
      </c>
      <c r="E21" s="7">
        <f t="shared" si="2"/>
        <v>2.8587199999999999</v>
      </c>
      <c r="F21" s="5" t="s">
        <v>31</v>
      </c>
      <c r="G21" s="7">
        <v>2.23</v>
      </c>
      <c r="H21" s="7">
        <f t="shared" si="1"/>
        <v>0.43485000000000001</v>
      </c>
      <c r="I21" s="5" t="s">
        <v>31</v>
      </c>
      <c r="J21" s="5">
        <v>0.88180000000000003</v>
      </c>
      <c r="K21" s="5">
        <v>4.1108000000000002</v>
      </c>
      <c r="L21" s="5" t="s">
        <v>31</v>
      </c>
      <c r="M21" s="5">
        <v>0.38850000000000001</v>
      </c>
      <c r="N21" s="5">
        <v>0.41299999999999998</v>
      </c>
      <c r="O21" s="2">
        <f>0/9536</f>
        <v>0</v>
      </c>
      <c r="P21" s="13"/>
    </row>
    <row r="22" spans="1:16" ht="14.25" customHeight="1" x14ac:dyDescent="0.25">
      <c r="A22" s="5">
        <v>18</v>
      </c>
      <c r="B22" s="6" t="s">
        <v>24</v>
      </c>
      <c r="C22" s="5" t="s">
        <v>31</v>
      </c>
      <c r="D22" s="7">
        <v>2.629</v>
      </c>
      <c r="E22" s="7">
        <f t="shared" si="2"/>
        <v>0.8938600000000001</v>
      </c>
      <c r="F22" s="5" t="s">
        <v>31</v>
      </c>
      <c r="G22" s="7">
        <v>1.018</v>
      </c>
      <c r="H22" s="7">
        <f t="shared" si="1"/>
        <v>0.19851000000000002</v>
      </c>
      <c r="I22" s="5" t="s">
        <v>31</v>
      </c>
      <c r="J22" s="5">
        <v>7.8109999999999999</v>
      </c>
      <c r="K22" s="5">
        <v>8.5510000000000002</v>
      </c>
      <c r="L22" s="5" t="s">
        <v>31</v>
      </c>
      <c r="M22" s="5">
        <v>1.29</v>
      </c>
      <c r="N22" s="5">
        <v>1.7157</v>
      </c>
      <c r="O22" s="2">
        <f>0/2033</f>
        <v>0</v>
      </c>
      <c r="P22" s="13"/>
    </row>
    <row r="23" spans="1:16" ht="13.5" customHeight="1" x14ac:dyDescent="0.25">
      <c r="A23" s="5">
        <v>19</v>
      </c>
      <c r="B23" s="6" t="s">
        <v>25</v>
      </c>
      <c r="C23" s="5" t="s">
        <v>31</v>
      </c>
      <c r="D23" s="7">
        <v>10.334</v>
      </c>
      <c r="E23" s="7">
        <f t="shared" si="2"/>
        <v>3.51356</v>
      </c>
      <c r="F23" s="5" t="s">
        <v>31</v>
      </c>
      <c r="G23" s="7">
        <v>5.5880000000000001</v>
      </c>
      <c r="H23" s="7">
        <f>G23*0.19</f>
        <v>1.06172</v>
      </c>
      <c r="I23" s="5" t="s">
        <v>31</v>
      </c>
      <c r="J23" s="5">
        <v>15.771000000000001</v>
      </c>
      <c r="K23" s="5">
        <v>5.8655999999999997</v>
      </c>
      <c r="L23" s="5" t="s">
        <v>31</v>
      </c>
      <c r="M23" s="5">
        <v>4.7557</v>
      </c>
      <c r="N23" s="5">
        <v>1.1355</v>
      </c>
      <c r="O23" s="11">
        <f>0/10004</f>
        <v>0</v>
      </c>
      <c r="P23" s="13"/>
    </row>
    <row r="24" spans="1:16" ht="12.75" customHeight="1" x14ac:dyDescent="0.25">
      <c r="A24" s="5">
        <v>20</v>
      </c>
      <c r="B24" s="6" t="s">
        <v>26</v>
      </c>
      <c r="C24" s="5" t="s">
        <v>31</v>
      </c>
      <c r="D24" s="7">
        <v>9.673</v>
      </c>
      <c r="E24" s="7">
        <f t="shared" si="2"/>
        <v>3.2888200000000003</v>
      </c>
      <c r="F24" s="5" t="s">
        <v>31</v>
      </c>
      <c r="G24" s="7">
        <v>5.4779999999999998</v>
      </c>
      <c r="H24" s="7">
        <f t="shared" si="1"/>
        <v>1.0682099999999999</v>
      </c>
      <c r="I24" s="5" t="s">
        <v>31</v>
      </c>
      <c r="J24" s="5">
        <v>40.49</v>
      </c>
      <c r="K24" s="5">
        <v>10.948</v>
      </c>
      <c r="L24" s="5" t="s">
        <v>31</v>
      </c>
      <c r="M24" s="5">
        <v>8.2788000000000004</v>
      </c>
      <c r="N24" s="5">
        <v>2.7311000000000001</v>
      </c>
      <c r="O24" s="2">
        <f>0/714</f>
        <v>0</v>
      </c>
      <c r="P24" s="13"/>
    </row>
    <row r="25" spans="1:16" ht="13.5" customHeight="1" x14ac:dyDescent="0.25">
      <c r="A25" s="5">
        <v>21</v>
      </c>
      <c r="B25" s="6" t="s">
        <v>27</v>
      </c>
      <c r="C25" s="5" t="s">
        <v>31</v>
      </c>
      <c r="D25" s="7">
        <v>3.431</v>
      </c>
      <c r="E25" s="7">
        <f t="shared" si="2"/>
        <v>1.1665400000000001</v>
      </c>
      <c r="F25" s="5" t="s">
        <v>31</v>
      </c>
      <c r="G25" s="7">
        <v>0.88</v>
      </c>
      <c r="H25" s="7">
        <f t="shared" si="1"/>
        <v>0.1716</v>
      </c>
      <c r="I25" s="5" t="s">
        <v>31</v>
      </c>
      <c r="J25" s="5">
        <v>2.3E-3</v>
      </c>
      <c r="K25" s="5">
        <v>0.43419999999999997</v>
      </c>
      <c r="L25" s="5" t="s">
        <v>31</v>
      </c>
      <c r="M25" s="5">
        <v>1.17E-2</v>
      </c>
      <c r="N25" s="5">
        <v>0.28949999999999998</v>
      </c>
      <c r="O25" s="2">
        <f>0/348</f>
        <v>0</v>
      </c>
      <c r="P25" s="13"/>
    </row>
    <row r="26" spans="1:16" ht="12.75" customHeight="1" x14ac:dyDescent="0.25">
      <c r="A26" s="5">
        <v>22</v>
      </c>
      <c r="B26" s="6" t="s">
        <v>28</v>
      </c>
      <c r="C26" s="5" t="s">
        <v>31</v>
      </c>
      <c r="D26" s="7">
        <v>0.01</v>
      </c>
      <c r="E26" s="7">
        <f t="shared" si="2"/>
        <v>3.4000000000000002E-3</v>
      </c>
      <c r="F26" s="5" t="s">
        <v>31</v>
      </c>
      <c r="G26" s="7">
        <v>0.155</v>
      </c>
      <c r="H26" s="7">
        <f t="shared" si="1"/>
        <v>3.0225000000000002E-2</v>
      </c>
      <c r="I26" s="5" t="s">
        <v>31</v>
      </c>
      <c r="J26" s="5">
        <v>0.24010000000000001</v>
      </c>
      <c r="K26" s="5">
        <v>8.7002000000000006</v>
      </c>
      <c r="L26" s="5" t="s">
        <v>31</v>
      </c>
      <c r="M26" s="5">
        <v>0.1696</v>
      </c>
      <c r="N26" s="5">
        <v>1.4777</v>
      </c>
      <c r="O26" s="11">
        <f>0/7322</f>
        <v>0</v>
      </c>
      <c r="P26" s="13"/>
    </row>
    <row r="27" spans="1:16" ht="13.5" customHeight="1" x14ac:dyDescent="0.25">
      <c r="A27" s="5">
        <v>23</v>
      </c>
      <c r="B27" s="6" t="s">
        <v>29</v>
      </c>
      <c r="C27" s="5" t="s">
        <v>31</v>
      </c>
      <c r="D27" s="7">
        <v>10.425000000000001</v>
      </c>
      <c r="E27" s="7">
        <f t="shared" si="2"/>
        <v>3.5445000000000007</v>
      </c>
      <c r="F27" s="5" t="s">
        <v>31</v>
      </c>
      <c r="G27" s="7">
        <v>4.9880000000000004</v>
      </c>
      <c r="H27" s="7">
        <f t="shared" si="1"/>
        <v>0.97266000000000008</v>
      </c>
      <c r="I27" s="5" t="s">
        <v>31</v>
      </c>
      <c r="J27" s="5">
        <v>0.22520000000000001</v>
      </c>
      <c r="K27" s="5">
        <v>0.95120000000000005</v>
      </c>
      <c r="L27" s="5" t="s">
        <v>31</v>
      </c>
      <c r="M27" s="5">
        <v>3.9100000000000003E-2</v>
      </c>
      <c r="N27" s="5">
        <v>0.24540000000000001</v>
      </c>
      <c r="O27" s="11">
        <f>0/25705</f>
        <v>0</v>
      </c>
      <c r="P27" s="13"/>
    </row>
    <row r="28" spans="1:16" ht="27" customHeight="1" x14ac:dyDescent="0.25">
      <c r="A28" s="5">
        <v>24</v>
      </c>
      <c r="B28" s="9" t="s">
        <v>30</v>
      </c>
      <c r="C28" s="5">
        <v>0</v>
      </c>
      <c r="D28" s="7">
        <f>(D5+D6+D7+D8+D9+D10+D11+D12+D13+D14+D15+D16+D17+D18+D19+D20+D21+D22+D23+D24+D25+D26+D27)/22</f>
        <v>5.4873636363636376</v>
      </c>
      <c r="E28" s="7">
        <f>(E5+E6+E7+E8+E9+E10+E11+E12+E13+E14+E15+E16+E17+E18+E19+E20+E21+E22+E23+E24+E25+E26+E27)/23</f>
        <v>1.8109199999999999</v>
      </c>
      <c r="F28" s="5">
        <v>0</v>
      </c>
      <c r="G28" s="7">
        <f>(G5+G6+G7+G8+G9+G10+G11+G12+G13+G14+G15+G16+G17+G18+G19+G20+G21+G22+G23+G24+G25+G26+G27)/22</f>
        <v>2.5347272727272729</v>
      </c>
      <c r="H28" s="7">
        <f>(H5+H6+H7+H8+H9+H10+H11+H12+H13+H14+H15+H16+H17+H18+H19+H20+H21+H22+H23+H24+H25+H26+H27)/23</f>
        <v>0.47456695652173908</v>
      </c>
      <c r="I28" s="5">
        <v>0</v>
      </c>
      <c r="J28" s="5">
        <f>(J5+J6+J7+J9+J10+J11+J12+J13+J14+J15+J16+J17+J18+J20+J21+J22+J23+J24+J25+J26+J27)/21</f>
        <v>10.211257142857143</v>
      </c>
      <c r="K28" s="5">
        <f>(K5+K6+K7+K8+K9+K10+K11+K12+K13+K14+K15+K16+K17+K18+K19+K20+K21+K22+K23+K24+K25+K26+K27)/23</f>
        <v>11.241069565217389</v>
      </c>
      <c r="L28" s="5">
        <v>0</v>
      </c>
      <c r="M28" s="5">
        <f>(M5+M6+M7+M9+M10+M11+M12+M13+M14+M15+M16+M17+M18+M20+M21+M22+M23+M24+M25+M26+M27)/21</f>
        <v>1.8389190476190476</v>
      </c>
      <c r="N28" s="5">
        <f>(N5+N6+N7+N8+N9+N10+N11+N12+N13+N14+N15+N16+N17+N18+N19+N20+N21+N22+N23+N24+N25+N26+N27)/23</f>
        <v>0.93218260869565217</v>
      </c>
      <c r="O28" s="11">
        <f>0/164283</f>
        <v>0</v>
      </c>
      <c r="P28" s="14"/>
    </row>
    <row r="29" spans="1:16" ht="15.75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"/>
      <c r="P29" s="1"/>
    </row>
    <row r="30" spans="1:16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5.75" x14ac:dyDescent="0.25">
      <c r="A31" s="1"/>
      <c r="B31" s="1"/>
      <c r="C31" s="1"/>
      <c r="D31" s="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</sheetData>
  <mergeCells count="10">
    <mergeCell ref="P5:P28"/>
    <mergeCell ref="A2:P2"/>
    <mergeCell ref="A3:A4"/>
    <mergeCell ref="B3:B4"/>
    <mergeCell ref="C3:E3"/>
    <mergeCell ref="F3:H3"/>
    <mergeCell ref="I3:K3"/>
    <mergeCell ref="L3:N3"/>
    <mergeCell ref="O3:O4"/>
    <mergeCell ref="P3:P4"/>
  </mergeCells>
  <pageMargins left="0" right="0" top="0" bottom="0" header="0.31496062992125984" footer="0.31496062992125984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2006-09-28T05:33:49Z</dcterms:created>
  <dcterms:modified xsi:type="dcterms:W3CDTF">2017-03-30T12:55:26Z</dcterms:modified>
</cp:coreProperties>
</file>