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1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5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45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2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6026"/>
  <workbookPr defaultThemeVersion="124226"/>
  <mc:AlternateContent xmlns:mc="http://schemas.openxmlformats.org/markup-compatibility/2006">
    <mc:Choice Requires="x15">
      <x15ac:absPath xmlns:x15ac="http://schemas.microsoft.com/office/spreadsheetml/2010/11/ac" url="Y:\Финансовое управление\Рабочие документы\Инвестиционная программа (ИП)\2023\формы в Минпром\"/>
    </mc:Choice>
  </mc:AlternateContent>
  <xr:revisionPtr revIDLastSave="0" documentId="13_ncr:81_{6F21BFA3-BEE9-4191-BF44-B30134106407}" xr6:coauthVersionLast="47" xr6:coauthVersionMax="47" xr10:uidLastSave="{00000000-0000-0000-0000-000000000000}"/>
  <bookViews>
    <workbookView xWindow="-120" yWindow="-120" windowWidth="29040" windowHeight="15840" firstSheet="1" activeTab="1" xr2:uid="{00000000-000D-0000-FFFF-FFFF00000000}"/>
  </bookViews>
  <sheets>
    <sheet name="Передвижная энергетика 1" sheetId="1" state="hidden" r:id="rId1"/>
    <sheet name="ФЭМ" sheetId="2" r:id="rId2"/>
    <sheet name="проч" sheetId="3" state="hidden" r:id="rId3"/>
    <sheet name="Росэнергоатом" sheetId="4" state="hidden" r:id="rId4"/>
  </sheets>
  <definedNames>
    <definedName name="Z_03A69330_1DDB_4DC7_AAC1_BA7CE85DAE66_.wvu.Cols" localSheetId="1" hidden="1">ФЭМ!$M:$N,ФЭМ!$P:$Q,ФЭМ!$S:$T,ФЭМ!$V:$W</definedName>
    <definedName name="Z_03A69330_1DDB_4DC7_AAC1_BA7CE85DAE66_.wvu.PrintArea" localSheetId="1" hidden="1">ФЭМ!$A$1:$U$476</definedName>
    <definedName name="Z_3D9D7480_27FA_4254_B33E_217B8A2B23FC_.wvu.Cols" localSheetId="1" hidden="1">ФЭМ!$M:$N,ФЭМ!$P:$Q,ФЭМ!$S:$T,ФЭМ!$V:$W</definedName>
    <definedName name="Z_3D9D7480_27FA_4254_B33E_217B8A2B23FC_.wvu.PrintArea" localSheetId="1" hidden="1">ФЭМ!$A$1:$U$459</definedName>
    <definedName name="Z_9F3911BC_3713_4398_AB06_DCDE4D55475F_.wvu.Cols" localSheetId="1" hidden="1">ФЭМ!$H:$H,ФЭМ!$J:$K,ФЭМ!$M:$N,ФЭМ!$P:$Q,ФЭМ!$S:$T,ФЭМ!$V:$W</definedName>
    <definedName name="_xlnm.Print_Area" localSheetId="1">ФЭМ!$A$1:$U$476</definedName>
  </definedNames>
  <calcPr calcId="191029"/>
  <customWorkbookViews>
    <customWorkbookView name="MenskayaMV - Личное представление" guid="{03A69330-1DDB-4DC7-AAC1-BA7CE85DAE66}" mergeInterval="0" personalView="1" maximized="1" xWindow="-8" yWindow="-8" windowWidth="1936" windowHeight="1056" activeSheetId="2"/>
    <customWorkbookView name="kascheevavv - Личное представление" guid="{3D9D7480-27FA-4254-B33E-217B8A2B23FC}" mergeInterval="0" personalView="1" maximized="1" xWindow="1" yWindow="1" windowWidth="1916" windowHeight="850" activeSheetId="2"/>
    <customWorkbookView name="Максим Г. Галкин - Личное представление" guid="{9F3911BC-3713-4398-AB06-DCDE4D55475F}" mergeInterval="0" personalView="1" maximized="1" xWindow="-1928" yWindow="-8" windowWidth="1936" windowHeight="1056" activeSheetId="2"/>
  </customWorkbookViews>
</workbook>
</file>

<file path=xl/calcChain.xml><?xml version="1.0" encoding="utf-8"?>
<calcChain xmlns="http://schemas.openxmlformats.org/spreadsheetml/2006/main">
  <c r="J305" i="2" l="1"/>
  <c r="J350" i="2" l="1"/>
  <c r="R311" i="2" l="1"/>
  <c r="O311" i="2"/>
  <c r="L311" i="2"/>
  <c r="R305" i="2"/>
  <c r="O305" i="2"/>
  <c r="L305" i="2"/>
  <c r="I305" i="2"/>
  <c r="G311" i="2"/>
  <c r="F311" i="2"/>
  <c r="H311" i="2"/>
  <c r="H305" i="2"/>
  <c r="G305" i="2"/>
  <c r="F305" i="2"/>
  <c r="D68" i="3" l="1"/>
  <c r="D73" i="3" s="1"/>
  <c r="E68" i="3"/>
  <c r="F68" i="3"/>
  <c r="G68" i="3"/>
  <c r="H68" i="3"/>
  <c r="I68" i="3"/>
  <c r="J68" i="3"/>
  <c r="K68" i="3"/>
  <c r="D69" i="3"/>
  <c r="E69" i="3"/>
  <c r="F69" i="3"/>
  <c r="G69" i="3"/>
  <c r="H69" i="3"/>
  <c r="I69" i="3"/>
  <c r="J69" i="3"/>
  <c r="K69" i="3"/>
  <c r="D70" i="3"/>
  <c r="E70" i="3"/>
  <c r="F70" i="3"/>
  <c r="G70" i="3"/>
  <c r="H70" i="3"/>
  <c r="I70" i="3"/>
  <c r="J70" i="3"/>
  <c r="K70" i="3"/>
  <c r="D71" i="3"/>
  <c r="E71" i="3"/>
  <c r="F71" i="3"/>
  <c r="G71" i="3"/>
  <c r="H71" i="3"/>
  <c r="I71" i="3"/>
  <c r="J71" i="3"/>
  <c r="K71" i="3"/>
  <c r="E73" i="3"/>
  <c r="F73" i="3"/>
  <c r="G73" i="3"/>
  <c r="H73" i="3"/>
  <c r="I73" i="3"/>
  <c r="J73" i="3"/>
  <c r="K73" i="3"/>
  <c r="D74" i="3"/>
  <c r="E74" i="3"/>
  <c r="F74" i="3"/>
  <c r="G74" i="3"/>
  <c r="H74" i="3"/>
  <c r="I74" i="3"/>
  <c r="J74" i="3"/>
  <c r="K74" i="3"/>
  <c r="D75" i="3"/>
  <c r="E75" i="3"/>
  <c r="F75" i="3"/>
  <c r="G75" i="3"/>
  <c r="H75" i="3"/>
  <c r="I75" i="3"/>
  <c r="J75" i="3"/>
  <c r="K75" i="3"/>
  <c r="D76" i="3"/>
  <c r="E76" i="3"/>
  <c r="F76" i="3"/>
  <c r="G76" i="3"/>
  <c r="H76" i="3"/>
  <c r="I76" i="3"/>
  <c r="J76" i="3"/>
  <c r="K76" i="3"/>
  <c r="V23" i="2"/>
  <c r="W23" i="2"/>
  <c r="V38" i="2"/>
  <c r="W38" i="2"/>
  <c r="V203" i="2"/>
  <c r="W203" i="2"/>
  <c r="V210" i="2"/>
  <c r="W210" i="2"/>
  <c r="V222" i="2"/>
  <c r="W222" i="2"/>
  <c r="V235" i="2"/>
  <c r="W235" i="2"/>
  <c r="V340" i="2"/>
  <c r="G4" i="1"/>
  <c r="G5" i="1"/>
  <c r="G6" i="1"/>
  <c r="G7" i="1"/>
  <c r="G8" i="1"/>
  <c r="G9" i="1"/>
  <c r="G10" i="1"/>
  <c r="G11" i="1"/>
  <c r="G12" i="1"/>
  <c r="G13" i="1"/>
  <c r="G14" i="1"/>
  <c r="G15" i="1"/>
  <c r="G16" i="1"/>
  <c r="G17" i="1"/>
  <c r="G18" i="1"/>
  <c r="G19" i="1"/>
  <c r="G20" i="1"/>
  <c r="G21" i="1"/>
  <c r="G22" i="1"/>
  <c r="G23" i="1"/>
  <c r="G24" i="1"/>
  <c r="G25" i="1"/>
  <c r="G26" i="1"/>
  <c r="G27" i="1"/>
  <c r="G28" i="1"/>
  <c r="G29" i="1"/>
  <c r="G30" i="1"/>
  <c r="G31" i="1"/>
  <c r="G32" i="1"/>
  <c r="G33" i="1"/>
  <c r="G34" i="1"/>
  <c r="G35" i="1"/>
  <c r="G36" i="1"/>
  <c r="G37" i="1"/>
  <c r="G38" i="1"/>
  <c r="G39" i="1"/>
  <c r="G40" i="1"/>
  <c r="G41" i="1"/>
  <c r="G42" i="1"/>
  <c r="G43" i="1"/>
  <c r="G44" i="1"/>
  <c r="G45" i="1"/>
  <c r="G46" i="1"/>
  <c r="G47" i="1"/>
  <c r="G48" i="1"/>
  <c r="G49" i="1"/>
  <c r="G50" i="1"/>
  <c r="G51" i="1"/>
  <c r="G52" i="1"/>
  <c r="G53" i="1"/>
  <c r="G54" i="1"/>
  <c r="G55" i="1"/>
  <c r="G56" i="1"/>
  <c r="G57" i="1"/>
  <c r="G58" i="1"/>
  <c r="G59" i="1"/>
  <c r="G60" i="1"/>
  <c r="G61" i="1"/>
  <c r="G62" i="1"/>
  <c r="G63" i="1"/>
  <c r="G64" i="1"/>
  <c r="G65" i="1"/>
  <c r="G66" i="1"/>
  <c r="G67" i="1"/>
  <c r="G69" i="1"/>
  <c r="G70" i="1"/>
  <c r="G71" i="1"/>
  <c r="G75" i="1"/>
  <c r="G76" i="1"/>
  <c r="G77" i="1"/>
  <c r="G78" i="1"/>
  <c r="G114" i="1" s="1"/>
  <c r="G79" i="1"/>
  <c r="G80" i="1"/>
  <c r="G81" i="1"/>
  <c r="G82" i="1"/>
  <c r="G83" i="1"/>
  <c r="G84" i="1"/>
  <c r="G85" i="1"/>
  <c r="G86" i="1"/>
  <c r="G113" i="1" s="1"/>
  <c r="G87" i="1"/>
  <c r="G88" i="1"/>
  <c r="G89" i="1"/>
  <c r="G90" i="1"/>
  <c r="G91" i="1"/>
  <c r="G116" i="1" s="1"/>
  <c r="G92" i="1"/>
  <c r="G93" i="1"/>
  <c r="G94" i="1"/>
  <c r="G95" i="1"/>
  <c r="G96" i="1"/>
  <c r="G97" i="1"/>
  <c r="G98" i="1"/>
  <c r="G99" i="1"/>
  <c r="G100" i="1"/>
  <c r="G101" i="1"/>
  <c r="G102" i="1"/>
  <c r="G103" i="1"/>
  <c r="G104" i="1"/>
  <c r="G105" i="1"/>
  <c r="G106" i="1"/>
  <c r="G107" i="1"/>
  <c r="G108" i="1"/>
  <c r="D113" i="1"/>
  <c r="E113" i="1"/>
  <c r="F113" i="1"/>
  <c r="D116" i="1"/>
  <c r="E116" i="1"/>
  <c r="F116" i="1"/>
  <c r="G119" i="1"/>
  <c r="G120" i="1"/>
  <c r="G125" i="1"/>
  <c r="G126" i="1"/>
  <c r="G127" i="1"/>
  <c r="G128" i="1"/>
  <c r="G129" i="1"/>
  <c r="G130" i="1"/>
  <c r="G131" i="1"/>
  <c r="G132" i="1"/>
  <c r="G133" i="1"/>
  <c r="G134" i="1"/>
  <c r="G135" i="1"/>
  <c r="G136" i="1"/>
  <c r="G137" i="1"/>
  <c r="G138" i="1"/>
  <c r="G139" i="1"/>
  <c r="G140" i="1"/>
  <c r="G141" i="1"/>
  <c r="G142" i="1"/>
  <c r="G143" i="1"/>
  <c r="G144" i="1"/>
  <c r="G145" i="1"/>
  <c r="J145" i="1"/>
  <c r="K145" i="1"/>
  <c r="L145" i="1"/>
  <c r="G146" i="1"/>
  <c r="G147" i="1"/>
  <c r="G148" i="1"/>
  <c r="G149" i="1"/>
  <c r="G150" i="1"/>
  <c r="G151" i="1"/>
  <c r="G152" i="1"/>
  <c r="G153" i="1"/>
  <c r="G154" i="1"/>
  <c r="G155" i="1"/>
  <c r="G156" i="1"/>
  <c r="G157" i="1"/>
  <c r="G158" i="1"/>
  <c r="G159" i="1"/>
  <c r="G160" i="1"/>
  <c r="G161" i="1"/>
  <c r="G162" i="1"/>
  <c r="G163" i="1"/>
  <c r="G164" i="1"/>
  <c r="G165" i="1"/>
  <c r="G166" i="1"/>
  <c r="G167" i="1"/>
  <c r="G168" i="1"/>
  <c r="G169" i="1"/>
  <c r="G170" i="1"/>
  <c r="G171" i="1"/>
  <c r="G172" i="1"/>
  <c r="G173" i="1"/>
  <c r="G174" i="1"/>
  <c r="G175" i="1"/>
  <c r="G176" i="1"/>
  <c r="G177" i="1"/>
  <c r="G178" i="1"/>
  <c r="G179" i="1"/>
  <c r="G180" i="1"/>
  <c r="G181" i="1"/>
  <c r="G182" i="1"/>
  <c r="G183" i="1"/>
  <c r="C191" i="1"/>
  <c r="D191" i="1"/>
  <c r="E191" i="1"/>
  <c r="F191" i="1"/>
  <c r="C192" i="1"/>
  <c r="D192" i="1"/>
  <c r="G192" i="1" s="1"/>
  <c r="E192" i="1"/>
  <c r="F192" i="1"/>
  <c r="C196" i="1"/>
  <c r="D196" i="1"/>
  <c r="G196" i="1" s="1"/>
  <c r="E196" i="1"/>
  <c r="F196" i="1"/>
  <c r="C197" i="1"/>
  <c r="D197" i="1"/>
  <c r="E197" i="1"/>
  <c r="F197" i="1"/>
  <c r="D198" i="1"/>
  <c r="G198" i="1" s="1"/>
  <c r="E198" i="1"/>
  <c r="F198" i="1"/>
  <c r="E199" i="1"/>
  <c r="F199" i="1"/>
  <c r="C200" i="1"/>
  <c r="D200" i="1"/>
  <c r="E200" i="1"/>
  <c r="F200" i="1"/>
  <c r="C204" i="1"/>
  <c r="D204" i="1"/>
  <c r="E204" i="1"/>
  <c r="F204" i="1"/>
  <c r="G204" i="1"/>
  <c r="C205" i="1"/>
  <c r="D205" i="1"/>
  <c r="E205" i="1"/>
  <c r="F205" i="1"/>
  <c r="G205" i="1"/>
  <c r="C206" i="1"/>
  <c r="D206" i="1"/>
  <c r="E206" i="1"/>
  <c r="F206" i="1"/>
  <c r="G206" i="1"/>
  <c r="C207" i="1"/>
  <c r="D207" i="1"/>
  <c r="E207" i="1"/>
  <c r="F207" i="1"/>
  <c r="G207" i="1"/>
  <c r="C208" i="1"/>
  <c r="D208" i="1"/>
  <c r="E208" i="1"/>
  <c r="F208" i="1"/>
  <c r="G208" i="1"/>
  <c r="C209" i="1"/>
  <c r="D209" i="1"/>
  <c r="E209" i="1"/>
  <c r="F209" i="1"/>
  <c r="G209" i="1"/>
  <c r="C210" i="1"/>
  <c r="D210" i="1"/>
  <c r="E210" i="1"/>
  <c r="F210" i="1"/>
  <c r="G210" i="1"/>
  <c r="C214" i="1"/>
  <c r="D214" i="1"/>
  <c r="E214" i="1"/>
  <c r="F214" i="1"/>
  <c r="C216" i="1"/>
  <c r="D216" i="1"/>
  <c r="E216" i="1"/>
  <c r="F216" i="1"/>
  <c r="C220" i="1"/>
  <c r="D220" i="1"/>
  <c r="E220" i="1"/>
  <c r="F220" i="1"/>
  <c r="C221" i="1"/>
  <c r="C249" i="1" s="1"/>
  <c r="D221" i="1"/>
  <c r="E221" i="1"/>
  <c r="F221" i="1"/>
  <c r="C222" i="1"/>
  <c r="C223" i="1" s="1"/>
  <c r="D222" i="1"/>
  <c r="D223" i="1" s="1"/>
  <c r="E222" i="1"/>
  <c r="E223" i="1" s="1"/>
  <c r="F222" i="1"/>
  <c r="C224" i="1"/>
  <c r="D224" i="1"/>
  <c r="E224" i="1"/>
  <c r="F224" i="1"/>
  <c r="C227" i="1"/>
  <c r="D227" i="1"/>
  <c r="E227" i="1"/>
  <c r="F227" i="1"/>
  <c r="C228" i="1"/>
  <c r="D228" i="1"/>
  <c r="E228" i="1"/>
  <c r="F228" i="1"/>
  <c r="C229" i="1"/>
  <c r="D229" i="1"/>
  <c r="E229" i="1"/>
  <c r="F229" i="1"/>
  <c r="C230" i="1"/>
  <c r="D230" i="1"/>
  <c r="E230" i="1"/>
  <c r="F230" i="1"/>
  <c r="C231" i="1"/>
  <c r="D231" i="1"/>
  <c r="E231" i="1"/>
  <c r="F231" i="1"/>
  <c r="C232" i="1"/>
  <c r="D232" i="1"/>
  <c r="E232" i="1"/>
  <c r="F232" i="1"/>
  <c r="C233" i="1"/>
  <c r="D233" i="1"/>
  <c r="E233" i="1"/>
  <c r="F233" i="1"/>
  <c r="C234" i="1"/>
  <c r="D234" i="1"/>
  <c r="E234" i="1"/>
  <c r="F234" i="1"/>
  <c r="C235" i="1"/>
  <c r="D235" i="1"/>
  <c r="E235" i="1"/>
  <c r="F235" i="1"/>
  <c r="C236" i="1"/>
  <c r="C259" i="1" s="1"/>
  <c r="D236" i="1"/>
  <c r="D259" i="1" s="1"/>
  <c r="E236" i="1"/>
  <c r="F236" i="1"/>
  <c r="C237" i="1"/>
  <c r="C198" i="1" s="1"/>
  <c r="D237" i="1"/>
  <c r="E237" i="1"/>
  <c r="F237" i="1"/>
  <c r="F239" i="1" s="1"/>
  <c r="F215" i="1" s="1"/>
  <c r="C238" i="1"/>
  <c r="C199" i="1" s="1"/>
  <c r="D238" i="1"/>
  <c r="E238" i="1"/>
  <c r="F238" i="1"/>
  <c r="C239" i="1"/>
  <c r="C244" i="1" s="1"/>
  <c r="E239" i="1"/>
  <c r="E215" i="1" s="1"/>
  <c r="C240" i="1"/>
  <c r="D240" i="1"/>
  <c r="E240" i="1"/>
  <c r="F240" i="1"/>
  <c r="C241" i="1"/>
  <c r="D241" i="1"/>
  <c r="D242" i="1" s="1"/>
  <c r="D225" i="1" s="1"/>
  <c r="D226" i="1" s="1"/>
  <c r="E241" i="1"/>
  <c r="E242" i="1" s="1"/>
  <c r="F241" i="1"/>
  <c r="C242" i="1"/>
  <c r="F242" i="1"/>
  <c r="F243" i="1" s="1"/>
  <c r="D248" i="1"/>
  <c r="G249" i="1"/>
  <c r="F250" i="1"/>
  <c r="G250" i="1"/>
  <c r="G251" i="1"/>
  <c r="G252" i="1"/>
  <c r="G253" i="1"/>
  <c r="F254" i="1"/>
  <c r="G254" i="1"/>
  <c r="G255" i="1"/>
  <c r="G256" i="1"/>
  <c r="G257" i="1"/>
  <c r="G258" i="1"/>
  <c r="E259" i="1"/>
  <c r="F259" i="1"/>
  <c r="G259" i="1"/>
  <c r="C265" i="1"/>
  <c r="D265" i="1"/>
  <c r="D275" i="1" s="1"/>
  <c r="E265" i="1"/>
  <c r="F265" i="1"/>
  <c r="C266" i="1"/>
  <c r="D266" i="1"/>
  <c r="G266" i="1" s="1"/>
  <c r="E266" i="1"/>
  <c r="F266" i="1"/>
  <c r="C267" i="1"/>
  <c r="D267" i="1"/>
  <c r="E267" i="1"/>
  <c r="E278" i="1" s="1"/>
  <c r="F267" i="1"/>
  <c r="C268" i="1"/>
  <c r="C271" i="1" s="1"/>
  <c r="D268" i="1"/>
  <c r="G268" i="1" s="1"/>
  <c r="E268" i="1"/>
  <c r="F268" i="1"/>
  <c r="F271" i="1" s="1"/>
  <c r="C269" i="1"/>
  <c r="C276" i="1" s="1"/>
  <c r="D269" i="1"/>
  <c r="E269" i="1"/>
  <c r="E276" i="1" s="1"/>
  <c r="F269" i="1"/>
  <c r="F276" i="1" s="1"/>
  <c r="C270" i="1"/>
  <c r="G273" i="1"/>
  <c r="C274" i="1"/>
  <c r="C275" i="1"/>
  <c r="D278" i="1"/>
  <c r="D286" i="1"/>
  <c r="E286" i="1"/>
  <c r="F286" i="1"/>
  <c r="D287" i="1"/>
  <c r="E287" i="1"/>
  <c r="F287" i="1"/>
  <c r="D288" i="1"/>
  <c r="E288" i="1"/>
  <c r="F288" i="1"/>
  <c r="D289" i="1"/>
  <c r="E289" i="1"/>
  <c r="F289" i="1"/>
  <c r="D290" i="1"/>
  <c r="E290" i="1"/>
  <c r="F290" i="1"/>
  <c r="D291" i="1"/>
  <c r="E291" i="1"/>
  <c r="F291" i="1"/>
  <c r="C292" i="1"/>
  <c r="D292" i="1"/>
  <c r="E292" i="1"/>
  <c r="F292" i="1"/>
  <c r="G267" i="1" l="1"/>
  <c r="C215" i="1"/>
  <c r="F279" i="1"/>
  <c r="F244" i="1"/>
  <c r="E248" i="1"/>
  <c r="D199" i="1"/>
  <c r="G199" i="1" s="1"/>
  <c r="D276" i="1"/>
  <c r="G221" i="1"/>
  <c r="G220" i="1"/>
  <c r="C243" i="1"/>
  <c r="C250" i="1"/>
  <c r="E225" i="1"/>
  <c r="E226" i="1" s="1"/>
  <c r="E243" i="1"/>
  <c r="E244" i="1"/>
  <c r="E270" i="1"/>
  <c r="D253" i="1"/>
  <c r="C225" i="1"/>
  <c r="C226" i="1" s="1"/>
  <c r="G191" i="1"/>
  <c r="D277" i="1"/>
  <c r="E274" i="1"/>
  <c r="E253" i="1"/>
  <c r="E251" i="1"/>
  <c r="E249" i="1"/>
  <c r="F251" i="1"/>
  <c r="F252" i="1" s="1"/>
  <c r="E250" i="1"/>
  <c r="F223" i="1"/>
  <c r="C248" i="1"/>
  <c r="C277" i="1" s="1"/>
  <c r="G200" i="1"/>
  <c r="D271" i="1"/>
  <c r="G216" i="1"/>
  <c r="E275" i="1"/>
  <c r="D274" i="1"/>
  <c r="G274" i="1" s="1"/>
  <c r="D270" i="1"/>
  <c r="G269" i="1"/>
  <c r="E271" i="1"/>
  <c r="F270" i="1"/>
  <c r="C253" i="1"/>
  <c r="C255" i="1" s="1"/>
  <c r="F225" i="1"/>
  <c r="G214" i="1"/>
  <c r="G197" i="1"/>
  <c r="D256" i="1"/>
  <c r="D280" i="1" s="1"/>
  <c r="E277" i="1"/>
  <c r="D243" i="1"/>
  <c r="C278" i="1"/>
  <c r="G265" i="1"/>
  <c r="G271" i="1" s="1"/>
  <c r="C256" i="1"/>
  <c r="C280" i="1" s="1"/>
  <c r="E254" i="1"/>
  <c r="E279" i="1" s="1"/>
  <c r="F253" i="1"/>
  <c r="D251" i="1"/>
  <c r="F249" i="1"/>
  <c r="D239" i="1"/>
  <c r="D215" i="1" s="1"/>
  <c r="G215" i="1" s="1"/>
  <c r="F278" i="1"/>
  <c r="G275" i="1"/>
  <c r="D254" i="1"/>
  <c r="D279" i="1" s="1"/>
  <c r="C251" i="1"/>
  <c r="C257" i="1" s="1"/>
  <c r="D250" i="1"/>
  <c r="F248" i="1"/>
  <c r="G248" i="1" s="1"/>
  <c r="G222" i="1"/>
  <c r="G223" i="1" s="1"/>
  <c r="C254" i="1"/>
  <c r="C279" i="1" s="1"/>
  <c r="D249" i="1"/>
  <c r="E252" i="1" l="1"/>
  <c r="E255" i="1"/>
  <c r="D244" i="1"/>
  <c r="D257" i="1"/>
  <c r="E256" i="1"/>
  <c r="E280" i="1" s="1"/>
  <c r="F257" i="1"/>
  <c r="C252" i="1"/>
  <c r="E257" i="1"/>
  <c r="F277" i="1"/>
  <c r="D252" i="1"/>
  <c r="F255" i="1"/>
  <c r="F256" i="1"/>
  <c r="F280" i="1" s="1"/>
  <c r="G270" i="1"/>
  <c r="D255" i="1"/>
</calcChain>
</file>

<file path=xl/sharedStrings.xml><?xml version="1.0" encoding="utf-8"?>
<sst xmlns="http://schemas.openxmlformats.org/spreadsheetml/2006/main" count="7115" uniqueCount="1145">
  <si>
    <t xml:space="preserve">Необходимая валовая выручка сбытовой организации без учета покупной электрической энергии (мощности) для последующей перепродажи и оплаты услуг по передаче электрической энергии </t>
  </si>
  <si>
    <t>от технологического присоединения объектов по производству электрической и тепловой энергии</t>
  </si>
  <si>
    <t>полученная от реализации продукции и оказанных услуг по регулируемым ценам (тарифам):</t>
  </si>
  <si>
    <t>1.1.1.1.3</t>
  </si>
  <si>
    <t>1.1.1.5.1</t>
  </si>
  <si>
    <t>1.1.1.5.1.а</t>
  </si>
  <si>
    <t>1.1.1.5.2</t>
  </si>
  <si>
    <t>1.1.1.5.2.а</t>
  </si>
  <si>
    <t>1.1.1.8.1</t>
  </si>
  <si>
    <t>1.1.1.8.2</t>
  </si>
  <si>
    <t>1.1.2.1</t>
  </si>
  <si>
    <t>1.1.2.2</t>
  </si>
  <si>
    <t>1.1.2.3</t>
  </si>
  <si>
    <t>1.2.1.1.3</t>
  </si>
  <si>
    <t>1.2.1.7.1</t>
  </si>
  <si>
    <t>1.2.1.7.2</t>
  </si>
  <si>
    <t>1.2.3.1.2</t>
  </si>
  <si>
    <t>1.2.3.7.1</t>
  </si>
  <si>
    <t>1.2.3.7.2</t>
  </si>
  <si>
    <t>Возврат налога на добавленную стоимость****</t>
  </si>
  <si>
    <t>1.8.1</t>
  </si>
  <si>
    <t>1.8.2</t>
  </si>
  <si>
    <t>2.8.1</t>
  </si>
  <si>
    <t>2.8.2</t>
  </si>
  <si>
    <t>3.8.1</t>
  </si>
  <si>
    <t>3.8.2</t>
  </si>
  <si>
    <t>5.1.3</t>
  </si>
  <si>
    <t>5.8.1</t>
  </si>
  <si>
    <t>5.8.2</t>
  </si>
  <si>
    <t>6.8.1</t>
  </si>
  <si>
    <t>6.8.2</t>
  </si>
  <si>
    <t>7.1.3</t>
  </si>
  <si>
    <t>7.8.1</t>
  </si>
  <si>
    <t>7.8.2</t>
  </si>
  <si>
    <t>10.1.3</t>
  </si>
  <si>
    <t>10.8.1</t>
  </si>
  <si>
    <t>10.8.2</t>
  </si>
  <si>
    <t>23.1.1.3</t>
  </si>
  <si>
    <t>23.1.1.3.а</t>
  </si>
  <si>
    <t>23.1.8.1</t>
  </si>
  <si>
    <t>23.1.8.2</t>
  </si>
  <si>
    <t>23.1.8.1.а</t>
  </si>
  <si>
    <t>23.1.8.2.а</t>
  </si>
  <si>
    <t>23.3.1.3</t>
  </si>
  <si>
    <t>Объем технологического расхода (потерь) при передаче электрической энергии</t>
  </si>
  <si>
    <t>Необходимая валовая выручка сбытовой организации без учета затрат на покупку тепловой энергии и оплаты услуг по ее передаче</t>
  </si>
  <si>
    <t>**** указываются денежные средства в виде положительного сальдо от налога на добаленную стоимость к уплате и налога на добаленную стоимость к возврату, рассчитанные с учетом налогового вычета, в том числе связанного с капитальными вложениями</t>
  </si>
  <si>
    <t xml:space="preserve">*** указывается на основании заключенных договоров на оказание услуг по передаче электрической энергии </t>
  </si>
  <si>
    <t>прибыль от продажи электрической энергии (мощности) по нерегулируемым ценам, всего в том числе:</t>
  </si>
  <si>
    <t>прочая текущая амортизация</t>
  </si>
  <si>
    <t>Проценты по долговым обязательствам (за исключением процентов по долговым обязательствам, включаемым в стоимость инвестиционного актива)</t>
  </si>
  <si>
    <t>Неободимая валовая выручка сетевой организации в части содержания (строка 1.3-строка 2.2.1-строка 2.2.2-строка 2.1.2.1.1)</t>
  </si>
  <si>
    <t xml:space="preserve">    авансовое использование прибыли</t>
  </si>
  <si>
    <t>6.1.1</t>
  </si>
  <si>
    <t>6.1.2</t>
  </si>
  <si>
    <t>6.1.3</t>
  </si>
  <si>
    <t>Выручка от реализации товаров (работ, услуг) всего, в том числе*:</t>
  </si>
  <si>
    <t xml:space="preserve">Производство и поставка электрической энергии и мощности всего, в том числе: </t>
  </si>
  <si>
    <t>Себестоимость товаров (работ, услуг), коммерческие и управленческие расходы всего, в том числе:</t>
  </si>
  <si>
    <t>Материальные расходы всего, в том числе:</t>
  </si>
  <si>
    <t>Работы и услуги производственного характера всего, в том числе:</t>
  </si>
  <si>
    <t>Налоги и сборы всего, в том числе:</t>
  </si>
  <si>
    <t>Прочие расходы всего, в том числе:</t>
  </si>
  <si>
    <t>Прочие доходы всего, в том числе:</t>
  </si>
  <si>
    <t>восстановление резервов всего, в том числе:</t>
  </si>
  <si>
    <t>создание резервов всего, в том числе:</t>
  </si>
  <si>
    <t>Налог на прибыль всего, в том числе:</t>
  </si>
  <si>
    <t>Долг (кредиты и займы) на начало периода всего, в том числе:</t>
  </si>
  <si>
    <t>Поступления от текущих операций всего, в том числе:</t>
  </si>
  <si>
    <t>Поступления денежных средств за счет средств бюджетов бюджетной системы Российской Федерации (субсидия) всего, в том числе:</t>
  </si>
  <si>
    <t>Платежи по текущим операциям всего, в том числе:</t>
  </si>
  <si>
    <t>Оплата покупной энергии всего, в том числе:</t>
  </si>
  <si>
    <t>Оплата налогов и сборов всего, в том числе:</t>
  </si>
  <si>
    <t>Поступления от инвестиционных операций всего, в том числе:</t>
  </si>
  <si>
    <t>Платежи по инвестиционным операциям всего, в том числе:</t>
  </si>
  <si>
    <t>Инвестиции в основной капитал всего, в том числе:</t>
  </si>
  <si>
    <t>Поступления от финансовых операций всего, в том числе:</t>
  </si>
  <si>
    <t>Поступления  по полученным кредитам всего, в том числе:</t>
  </si>
  <si>
    <t>Поступления от реализации финансовых инструментов всего, в том числе:</t>
  </si>
  <si>
    <t>Платежи по финансовым операциям всего, в том числе:</t>
  </si>
  <si>
    <t>Погашение кредитов и займов всего всего, в том числе:</t>
  </si>
  <si>
    <t>Дебиторская задолженность на конец периода всего, в том числе:</t>
  </si>
  <si>
    <t xml:space="preserve">производство и поставка электрической энергии и мощности всего, в том числе: </t>
  </si>
  <si>
    <t>оказание услуг по оперативно-диспетчерскому управлению в электроэнергетике всего, в том числе:</t>
  </si>
  <si>
    <t>Кредиторская задолженность на конец периода всего, в том числе:</t>
  </si>
  <si>
    <t>поставщикам покупной энергии всего, в том числе:</t>
  </si>
  <si>
    <t>Отношение поступлений денежных средств к выручке от реализованных товаров и оказанных услуг (с учетом НДС) всего, в том числе:</t>
  </si>
  <si>
    <t>от оказания услуг по оперативно-диспетчерскому управлению в электроэнергетике всего, в том числе:</t>
  </si>
  <si>
    <t>Объем отпуска электрической энергии из сети (полезный отпуск) всего, в том числе:</t>
  </si>
  <si>
    <t>потребителям, присоединенным к единой (национальной) общероссийской электрической сети всего, в том числе:</t>
  </si>
  <si>
    <t>Заявленная мощность***/фактическая мощность всего, в том числе:</t>
  </si>
  <si>
    <t>потребителей, присоединенных к единой (национальной) общероссийской электрической сети всего, в том числе:</t>
  </si>
  <si>
    <t>Собственные средства всего, в том числе:</t>
  </si>
  <si>
    <t>оказания услуг по оперативно-диспетчерскому управлению в электроэнергетике всего, в том числе:</t>
  </si>
  <si>
    <t>Амортизация основных средств всего, в том числе:</t>
  </si>
  <si>
    <t>текущая амортизация, учтенная в ценах (тарифах) всего, в том числе:</t>
  </si>
  <si>
    <t>Производство и поставка тепловой энергии (мощности)</t>
  </si>
  <si>
    <t>Оказание услуг по передаче тепловой энергии, теплоносителя</t>
  </si>
  <si>
    <t>услуги по передаче тепловой энергии, теплоносителя</t>
  </si>
  <si>
    <t>Оказание услуг по передаче тепловой энергии, теплоносителя;</t>
  </si>
  <si>
    <t>Оплата услуг по передаче тепловой энергии, теплоносителя</t>
  </si>
  <si>
    <t>оказание услуг по передаче тепловой энергии, теплоносителя</t>
  </si>
  <si>
    <t>от оказания услуг по передаче тепловой энергии, теплоносителя</t>
  </si>
  <si>
    <t>оказания услуг по передаче тепловой энергии, теплоносителя</t>
  </si>
  <si>
    <t>Реализации тепловой энергии (мощности)</t>
  </si>
  <si>
    <t>Производство и поставка тепловой энергии (мощности);</t>
  </si>
  <si>
    <t>Реализации тепловой энергии (мощности);</t>
  </si>
  <si>
    <t>производство и поставка тепловой энергии (мощности)</t>
  </si>
  <si>
    <t>реализации тепловой энергии (мощности)</t>
  </si>
  <si>
    <t>от производства и поставки тепловой энергии (мощности)</t>
  </si>
  <si>
    <t>от реализации тепловой энергии (мощности)</t>
  </si>
  <si>
    <t>производства и поставки тепловой энергии (мощности)</t>
  </si>
  <si>
    <t xml:space="preserve">***** указывается суммарно стоимость оказынных субъекту электроэнергетики услуг: 
по оперативно-диспетчерскому управлению в электроэнергетике;
по организации оптовой торговли электрической энергией, мощностью и иными допущенными к обращению на оптовом рынке товарами и услугами;
по расчету требований и обязательств участников оптового рынка
</t>
  </si>
  <si>
    <t>Прибыль (убыток) от продаж (строка I - строка II) всего, в том числе:</t>
  </si>
  <si>
    <t>Прочие доходы и расходы (сальдо) (строка 4.1 – строка 4.2)</t>
  </si>
  <si>
    <t>Прибыль до налогообложения без учета процентов к уплате и амортизации (строкаV + строка 4.2.2 + строка II.IV)</t>
  </si>
  <si>
    <t>Сальдо денежных средств по операционной деятельности (строка X-строка XI) всего, в том числе:</t>
  </si>
  <si>
    <t>Итого сальдо денежных средств (строка XVI+строка XVII+строка XVIII+строка XIX)</t>
  </si>
  <si>
    <t>услуги инфраструктурных организаций*****</t>
  </si>
  <si>
    <t>Прибыль (убыток) до налогообложения (строка III + строка IV) всего, в том числе:</t>
  </si>
  <si>
    <t>Чистая прибыль (убыток) всего, в том числе:</t>
  </si>
  <si>
    <t>Долг (кредиты и займы) на конец периода, в том числе</t>
  </si>
  <si>
    <t>Отношение долга (кредиты и займы) на конец периода (строка 9.3) к прибыли до налогообложения без учета процентов к уплате и амортизации (строка 9.1)</t>
  </si>
  <si>
    <t>Оплата услуг по передаче электрической энергии по сетям территориальных сетевых организаций</t>
  </si>
  <si>
    <t>Прочие платежи по текущей деятельности</t>
  </si>
  <si>
    <t>Прочие поступления по инвестиционным операциям</t>
  </si>
  <si>
    <t>на текущую деятельность</t>
  </si>
  <si>
    <t>вексели</t>
  </si>
  <si>
    <t>Прочие поступления по финансовым операциям</t>
  </si>
  <si>
    <t>Прочие выплаты по финансовым операциям</t>
  </si>
  <si>
    <t xml:space="preserve">Сальдо денежных средств по инвестиционным операциям всего (строка XII-строка XIII), всего в том числе </t>
  </si>
  <si>
    <t>Сальдо денежных средств по инвестиционным операциям</t>
  </si>
  <si>
    <t>Сальдо денежных средств по финансовым операциям всего (строка XIV-строка XV), в том числе</t>
  </si>
  <si>
    <t xml:space="preserve">*в строках, содержащих слова "всего, в том числе" указывается сумма нижерасположенных строк соответствующего раздела (подраздела) </t>
  </si>
  <si>
    <t>Прочие платежи по инвестиционным операциям всего, в том числе:</t>
  </si>
  <si>
    <t>по использованию средств бюджетов бюджетной системы Российской Федерации всего, в том числе:</t>
  </si>
  <si>
    <t>на инвестиционные операции</t>
  </si>
  <si>
    <t xml:space="preserve">2 Источники финансирования инвестиционной программы субъекта электроэнергетики </t>
  </si>
  <si>
    <t>Вексели</t>
  </si>
  <si>
    <t>15.1.1</t>
  </si>
  <si>
    <t>15.1.2</t>
  </si>
  <si>
    <t>15.1.3</t>
  </si>
  <si>
    <t>23.3.7.1</t>
  </si>
  <si>
    <t>23.3.7.2</t>
  </si>
  <si>
    <t>Источники финансирования инвестиционной программы всего (строка I+строка II) всего, в том числе:</t>
  </si>
  <si>
    <t>23.1.6</t>
  </si>
  <si>
    <t>№ п/п</t>
  </si>
  <si>
    <t>Показатель</t>
  </si>
  <si>
    <t>Сырье, материалы, запасные части, инструменты</t>
  </si>
  <si>
    <t>Амортизационные отчисления</t>
  </si>
  <si>
    <t>Справочно:</t>
  </si>
  <si>
    <t>EBITDA</t>
  </si>
  <si>
    <t>Остаток денежных средств на начало периода</t>
  </si>
  <si>
    <t>Остаток денежных средств на конец периода</t>
  </si>
  <si>
    <t>Расходы на оплату труда с учетом ЕСН</t>
  </si>
  <si>
    <t>Управленческие расходы</t>
  </si>
  <si>
    <t>Проценты к уплате</t>
  </si>
  <si>
    <t>Направления использования чистой прибыли</t>
  </si>
  <si>
    <t>Фонд накопления</t>
  </si>
  <si>
    <t>Резервный фонд</t>
  </si>
  <si>
    <t>Выплата дивидендов</t>
  </si>
  <si>
    <t>Прочие расходы из прибыли</t>
  </si>
  <si>
    <t>I</t>
  </si>
  <si>
    <t>1.1</t>
  </si>
  <si>
    <t>1.2</t>
  </si>
  <si>
    <t>II</t>
  </si>
  <si>
    <t>1</t>
  </si>
  <si>
    <t>1.3</t>
  </si>
  <si>
    <t>2</t>
  </si>
  <si>
    <t>2.1</t>
  </si>
  <si>
    <t>2.2</t>
  </si>
  <si>
    <t>6.1</t>
  </si>
  <si>
    <t>III</t>
  </si>
  <si>
    <t>IV</t>
  </si>
  <si>
    <t>V</t>
  </si>
  <si>
    <t>VI</t>
  </si>
  <si>
    <t>2.3</t>
  </si>
  <si>
    <t>VII</t>
  </si>
  <si>
    <t>VIII</t>
  </si>
  <si>
    <t>%</t>
  </si>
  <si>
    <t>Объем покупной продукции на технологические цели</t>
  </si>
  <si>
    <t>Объем продукции отпущенной (проданной) потребителям</t>
  </si>
  <si>
    <t>МВт</t>
  </si>
  <si>
    <t>тыс.Гкал</t>
  </si>
  <si>
    <t>чел</t>
  </si>
  <si>
    <t>1.4</t>
  </si>
  <si>
    <t>2.4</t>
  </si>
  <si>
    <t>2.5</t>
  </si>
  <si>
    <t>2.6</t>
  </si>
  <si>
    <t>2.7</t>
  </si>
  <si>
    <t>2.8</t>
  </si>
  <si>
    <t>2.9</t>
  </si>
  <si>
    <t>Поступления от реализации имущества и имущественных прав</t>
  </si>
  <si>
    <t>3.1</t>
  </si>
  <si>
    <t>3.2</t>
  </si>
  <si>
    <t>7.1</t>
  </si>
  <si>
    <t>7.2</t>
  </si>
  <si>
    <t>Сальдо денежных средств по прочей деятельности</t>
  </si>
  <si>
    <t>8.1</t>
  </si>
  <si>
    <t>8.2</t>
  </si>
  <si>
    <t>4.1</t>
  </si>
  <si>
    <t>4.1.1</t>
  </si>
  <si>
    <t>4.1.2</t>
  </si>
  <si>
    <t>4.2</t>
  </si>
  <si>
    <t>Приобретение нематериальных активов</t>
  </si>
  <si>
    <t>Процентные поступления</t>
  </si>
  <si>
    <t>5.1</t>
  </si>
  <si>
    <t>5.2</t>
  </si>
  <si>
    <t>Погашение кредитов и займов</t>
  </si>
  <si>
    <t>на рефинансирование кредитов и займов</t>
  </si>
  <si>
    <t>из нее просроченная</t>
  </si>
  <si>
    <t>8.3</t>
  </si>
  <si>
    <t>8.4</t>
  </si>
  <si>
    <t>прочие налоги и сборы</t>
  </si>
  <si>
    <t>Расходы на ремонт</t>
  </si>
  <si>
    <t>Коммерческие расходы</t>
  </si>
  <si>
    <t>Сальдо денежных средств от транзитных операций</t>
  </si>
  <si>
    <t xml:space="preserve">Поступления по заключенным инвестиционным соглашениям, в том числе </t>
  </si>
  <si>
    <t>4.1.3</t>
  </si>
  <si>
    <t>4.1.4</t>
  </si>
  <si>
    <t>1.4.1</t>
  </si>
  <si>
    <t>1.5</t>
  </si>
  <si>
    <t>1.</t>
  </si>
  <si>
    <t>Прочие  доходы, всего</t>
  </si>
  <si>
    <t>тыс.руб</t>
  </si>
  <si>
    <t xml:space="preserve">Проценты к получению </t>
  </si>
  <si>
    <t>От совместной деятельности</t>
  </si>
  <si>
    <t>От реализации основных средств, квартир, МПЗ, НМА, других внеоборотных активов</t>
  </si>
  <si>
    <t>От реализации ценных бумаг и финансовых инструментов</t>
  </si>
  <si>
    <t xml:space="preserve">         в т.ч. от продажи долгосрочных финансовых вложений (акций, долей)</t>
  </si>
  <si>
    <t>От аренды</t>
  </si>
  <si>
    <t>1.6</t>
  </si>
  <si>
    <t xml:space="preserve">От участия в других организациях  </t>
  </si>
  <si>
    <t>1.6.1</t>
  </si>
  <si>
    <t xml:space="preserve">         в т.ч. дивиденды полученные</t>
  </si>
  <si>
    <t>1.7.</t>
  </si>
  <si>
    <t>Пени, штрафы, неустойки признанные или по которым получено решение суда</t>
  </si>
  <si>
    <t>1.8.</t>
  </si>
  <si>
    <t>Прибыль прошлых лет, выявленная в отчётном периоде</t>
  </si>
  <si>
    <t>1.9.</t>
  </si>
  <si>
    <t>Доход от переоценки финансовых вложений, эмиссионных ценных бумаг, обращающихся на фондовом рынке, восстановление резервов под обесценение финансовых вложений</t>
  </si>
  <si>
    <t>1.9.1</t>
  </si>
  <si>
    <t xml:space="preserve">         в т.ч. от переоценки долгосрочных финансовых вложений (акций, долей)</t>
  </si>
  <si>
    <t>1.10.</t>
  </si>
  <si>
    <t>Доход от безвозмездно полученных активов</t>
  </si>
  <si>
    <t>1.11.</t>
  </si>
  <si>
    <t>Кредиторская задолженность более 3 лет</t>
  </si>
  <si>
    <t>1.12.</t>
  </si>
  <si>
    <t>От курсовых и суммовых разниц</t>
  </si>
  <si>
    <t>1.13.</t>
  </si>
  <si>
    <t>Субвенции на разницу в тарифах</t>
  </si>
  <si>
    <t>1.14.</t>
  </si>
  <si>
    <t>Восстановление резерва по сомнительным долгам</t>
  </si>
  <si>
    <t>1.15.</t>
  </si>
  <si>
    <t>Прочие доходы (чрезвычайные)*</t>
  </si>
  <si>
    <t>1.16.</t>
  </si>
  <si>
    <t>Другие прочие  доходы*</t>
  </si>
  <si>
    <t>2.</t>
  </si>
  <si>
    <t>Прочие  расходы, всего</t>
  </si>
  <si>
    <t>От реализации основных средств, квартир, МПЗ, НМА, других активов</t>
  </si>
  <si>
    <t>2.4.1</t>
  </si>
  <si>
    <t>Убыток от переоценки финансовых вложений, резерв под обесценение финансовых вложений</t>
  </si>
  <si>
    <t>2.5.1</t>
  </si>
  <si>
    <t>Прочие налоги отражающиеся в операц. расходах</t>
  </si>
  <si>
    <t>Оплата услуг кредитных организаций</t>
  </si>
  <si>
    <t>Резерв по сомнительным долгам</t>
  </si>
  <si>
    <t>2.10</t>
  </si>
  <si>
    <t>Содержание законсервированных объектов</t>
  </si>
  <si>
    <t>2.11</t>
  </si>
  <si>
    <t>Выбытие без дохода (стоимость безвозмездно переданного имущества)</t>
  </si>
  <si>
    <t>2.12</t>
  </si>
  <si>
    <t>2.13</t>
  </si>
  <si>
    <t>Убытки прошлых лет, выявленные в отчётном периоде</t>
  </si>
  <si>
    <t>2.14</t>
  </si>
  <si>
    <t>2.15</t>
  </si>
  <si>
    <t>Расходы социального характера **)</t>
  </si>
  <si>
    <t>2.16</t>
  </si>
  <si>
    <t>Расходы на реализацию программы улучшения жилищных условий</t>
  </si>
  <si>
    <t>2.17</t>
  </si>
  <si>
    <t>Расходы на содержание социальной сферы ***)</t>
  </si>
  <si>
    <t>2.18</t>
  </si>
  <si>
    <t>Фонд заработной платы из прочих расходов</t>
  </si>
  <si>
    <t>2.19</t>
  </si>
  <si>
    <t>Добровольное медицинское страхование</t>
  </si>
  <si>
    <t>2.20</t>
  </si>
  <si>
    <t>Выплаты вознаграждений членам Советов директоров и ревизионной комиссии</t>
  </si>
  <si>
    <t>2.21</t>
  </si>
  <si>
    <t>Расходы на управление капиталом (переоценка, реестр, консультации)</t>
  </si>
  <si>
    <t>2.22</t>
  </si>
  <si>
    <t xml:space="preserve">Расходы на проведение ежегодного собрания акционеров </t>
  </si>
  <si>
    <t>2.23</t>
  </si>
  <si>
    <t xml:space="preserve">Прочие  расходы (детализация)  </t>
  </si>
  <si>
    <t>2.23.1</t>
  </si>
  <si>
    <t xml:space="preserve">    взносы в некоммерческие фонды и партнерства</t>
  </si>
  <si>
    <t>2.23.1.1</t>
  </si>
  <si>
    <t xml:space="preserve">      в т.ч. НПФ Энергетики</t>
  </si>
  <si>
    <t>2.23.1.2</t>
  </si>
  <si>
    <t xml:space="preserve">               НП ИНВЭЛ</t>
  </si>
  <si>
    <t>2.23.1.3</t>
  </si>
  <si>
    <t xml:space="preserve">               ЭУФ</t>
  </si>
  <si>
    <t>2.23.1.4</t>
  </si>
  <si>
    <t xml:space="preserve">               НП АТС</t>
  </si>
  <si>
    <t>2.23.1.5</t>
  </si>
  <si>
    <t xml:space="preserve">               НП Гарантирующих поставщиков</t>
  </si>
  <si>
    <t>2.23.1.6</t>
  </si>
  <si>
    <t xml:space="preserve">               НП ВТИ</t>
  </si>
  <si>
    <t>2.23.1.7</t>
  </si>
  <si>
    <t xml:space="preserve">               фонды, созданные по инициативе органов власти и включенные в тарифы</t>
  </si>
  <si>
    <t>2.23.1.8</t>
  </si>
  <si>
    <t xml:space="preserve">    прочие</t>
  </si>
  <si>
    <t>2.23.2</t>
  </si>
  <si>
    <t>судебные издержки</t>
  </si>
  <si>
    <t>2.23.3</t>
  </si>
  <si>
    <t>расходы на экологию</t>
  </si>
  <si>
    <t>2.23.4</t>
  </si>
  <si>
    <t>издержки по исполнительному производству</t>
  </si>
  <si>
    <t>2.23.5</t>
  </si>
  <si>
    <t>списание долгов, нереальных к взысканию</t>
  </si>
  <si>
    <t>2.23.6</t>
  </si>
  <si>
    <t>невозмещаемый НДС</t>
  </si>
  <si>
    <t>2.23.7</t>
  </si>
  <si>
    <t>благотворительность</t>
  </si>
  <si>
    <t>2.23.8</t>
  </si>
  <si>
    <t>некапитализируемые расходы на строительство (зоны затопления и прочие)</t>
  </si>
  <si>
    <t>2.23.9</t>
  </si>
  <si>
    <t>Прочие расходы (чрезвычайные)*</t>
  </si>
  <si>
    <t>2.23.10</t>
  </si>
  <si>
    <t>другие расходы *)</t>
  </si>
  <si>
    <t>3.</t>
  </si>
  <si>
    <t>Сальдо</t>
  </si>
  <si>
    <t>2014 факт</t>
  </si>
  <si>
    <t>доходы э/э</t>
  </si>
  <si>
    <t>доходы проч</t>
  </si>
  <si>
    <t>расходы э/э</t>
  </si>
  <si>
    <t>расходы проч</t>
  </si>
  <si>
    <t>2017 план</t>
  </si>
  <si>
    <t>2017 кор.плана</t>
  </si>
  <si>
    <t>2018 план</t>
  </si>
  <si>
    <t>2018 кор.плана</t>
  </si>
  <si>
    <t>2019 кор.плана</t>
  </si>
  <si>
    <t>млн.кВт.ч</t>
  </si>
  <si>
    <t>Факт</t>
  </si>
  <si>
    <t>2015 факт</t>
  </si>
  <si>
    <t>2016 кор.плана = колонка 2016 план</t>
  </si>
  <si>
    <t>Источник финансирования</t>
  </si>
  <si>
    <t>Итого</t>
  </si>
  <si>
    <t>Источники финансирования инвестиционной программы всего, в том числе:</t>
  </si>
  <si>
    <t>Собственные средства всего, в том числе</t>
  </si>
  <si>
    <t>Прибыль, направляемая на инвестиции, в том числе:</t>
  </si>
  <si>
    <t>1.1.1</t>
  </si>
  <si>
    <t>инвестиционная составляющая в тарифах (указать отдельно по регулируемым видам деятельности)</t>
  </si>
  <si>
    <t>1.1.2</t>
  </si>
  <si>
    <t>прибыль со свободного сектора</t>
  </si>
  <si>
    <t>1.1.3</t>
  </si>
  <si>
    <t>от технологического присоединения, в том числе</t>
  </si>
  <si>
    <t>1.1.3.1</t>
  </si>
  <si>
    <t xml:space="preserve">    от технологического присоединения генерации</t>
  </si>
  <si>
    <t>авансовое использование прибыли</t>
  </si>
  <si>
    <t>1.1.3.2</t>
  </si>
  <si>
    <t xml:space="preserve">    от технологического присоединения потребителей</t>
  </si>
  <si>
    <t>1.1.4</t>
  </si>
  <si>
    <t>Прочая прибыль</t>
  </si>
  <si>
    <t>Амортизация всего, в том числе</t>
  </si>
  <si>
    <t>1.2.1</t>
  </si>
  <si>
    <t>1.2.2</t>
  </si>
  <si>
    <t>прочая амортизация</t>
  </si>
  <si>
    <t>1.2.3</t>
  </si>
  <si>
    <t>недоиспользованная амортизация прошлых лет</t>
  </si>
  <si>
    <t>Возврат НДС</t>
  </si>
  <si>
    <t>средства допэмиссии</t>
  </si>
  <si>
    <t>Остаток собственных средств на начало года</t>
  </si>
  <si>
    <t>Привлеченные средства всего, в том числе:</t>
  </si>
  <si>
    <t>Кредиты</t>
  </si>
  <si>
    <t>Облигационные займы</t>
  </si>
  <si>
    <t>Займы организаций</t>
  </si>
  <si>
    <t>Бюджетное финансирование</t>
  </si>
  <si>
    <t>средства федерального бюджета текущего периода</t>
  </si>
  <si>
    <t>средства федерального бюджета, недоиспользованные в прошлых периодах</t>
  </si>
  <si>
    <t>средства регионального и местных бюджетов текущего периода</t>
  </si>
  <si>
    <t>средства регионального и местных бюджетов, недоиспользованные в прошлых периодах</t>
  </si>
  <si>
    <t>Средства внешних инвесторов</t>
  </si>
  <si>
    <t>Использование лизинга</t>
  </si>
  <si>
    <t>Прочие привлеченные средства</t>
  </si>
  <si>
    <t>Финансовый план на период реализации инвестиционной программы ПАО "Передвижная энрегетика"
(заполняется по финансированию) 2016-2019</t>
  </si>
  <si>
    <t>Показатели</t>
  </si>
  <si>
    <t>год 2016</t>
  </si>
  <si>
    <t>год  2017</t>
  </si>
  <si>
    <t>год  2018</t>
  </si>
  <si>
    <t>год  2019</t>
  </si>
  <si>
    <t>I.</t>
  </si>
  <si>
    <t>Выручка от реализации товаров (работ, услуг),   всего</t>
  </si>
  <si>
    <t>в том числе:</t>
  </si>
  <si>
    <t>1.1.</t>
  </si>
  <si>
    <t>Выручка от основной деятельности 
(расшифроваь по видам регулируемой деятельности)</t>
  </si>
  <si>
    <t>1.2.</t>
  </si>
  <si>
    <t>Выручка от прочей деятельности (расшифровать)</t>
  </si>
  <si>
    <t>II.</t>
  </si>
  <si>
    <t>Расходы по текущей деятельности, всего</t>
  </si>
  <si>
    <t>Материальные расходы, всего</t>
  </si>
  <si>
    <t>Топливо</t>
  </si>
  <si>
    <t>1.3.</t>
  </si>
  <si>
    <t>Покупная электроэнергия</t>
  </si>
  <si>
    <t>4.</t>
  </si>
  <si>
    <t>Налоги  и сборы, всего</t>
  </si>
  <si>
    <t>5.</t>
  </si>
  <si>
    <t>Прочие расходы, всего</t>
  </si>
  <si>
    <t>5.1.</t>
  </si>
  <si>
    <t>Ремонт основных средств</t>
  </si>
  <si>
    <t>5.3.</t>
  </si>
  <si>
    <t>Платежи по аренде и лизингу</t>
  </si>
  <si>
    <t>5.4.</t>
  </si>
  <si>
    <t>Инфраструктурные платежи рынка</t>
  </si>
  <si>
    <t>III.</t>
  </si>
  <si>
    <t>Валовая прибыль (I р.-II р.)</t>
  </si>
  <si>
    <t>IV.</t>
  </si>
  <si>
    <t>Внереализационные доходы и расходы (сальдо)</t>
  </si>
  <si>
    <t>Внереализационные доходы, всего</t>
  </si>
  <si>
    <t>в том числе</t>
  </si>
  <si>
    <t>Доходы от участия в других организациях (дивиденды от ДЗО)</t>
  </si>
  <si>
    <t>Проценты от размещения средств</t>
  </si>
  <si>
    <t>Внереализационные расходы, всего</t>
  </si>
  <si>
    <t>2.1.</t>
  </si>
  <si>
    <t>Проценты по обслуживанию кредитов</t>
  </si>
  <si>
    <t>V.</t>
  </si>
  <si>
    <t>Прибыль до налоообложения (III + IV)</t>
  </si>
  <si>
    <t>VI.</t>
  </si>
  <si>
    <t>Налог на прибыль</t>
  </si>
  <si>
    <t>VII.</t>
  </si>
  <si>
    <t xml:space="preserve">Чистая прибыль  </t>
  </si>
  <si>
    <t>VIII.</t>
  </si>
  <si>
    <t>IX.</t>
  </si>
  <si>
    <t>Изменение дебиторской задолженности</t>
  </si>
  <si>
    <t>Увеличение дебиторской задолженности</t>
  </si>
  <si>
    <t>Сокращение дебиторской задолженности</t>
  </si>
  <si>
    <t xml:space="preserve">Сальдо  (+увеличение; -сокращение) </t>
  </si>
  <si>
    <t>+</t>
  </si>
  <si>
    <t>-</t>
  </si>
  <si>
    <t>X.</t>
  </si>
  <si>
    <t>Изменение кредиторской задолженности</t>
  </si>
  <si>
    <t>Увеличение кредиторской задолженности</t>
  </si>
  <si>
    <t>Сокращение кредиторской задолженности</t>
  </si>
  <si>
    <t>XI.</t>
  </si>
  <si>
    <t>Привлечение заемных средств</t>
  </si>
  <si>
    <t>в том числе на:</t>
  </si>
  <si>
    <t>Финансирование инвестиционной программы</t>
  </si>
  <si>
    <t>в т.ч. в части ДПМ*</t>
  </si>
  <si>
    <t>Прочие цели (расшифровка)</t>
  </si>
  <si>
    <t>XII.</t>
  </si>
  <si>
    <t xml:space="preserve">Погашение заемных средств  </t>
  </si>
  <si>
    <t>в том числе по:</t>
  </si>
  <si>
    <t>Инвестиционной программе</t>
  </si>
  <si>
    <t>XIII.</t>
  </si>
  <si>
    <r>
      <t xml:space="preserve">Возмещаемый НДС </t>
    </r>
    <r>
      <rPr>
        <sz val="12"/>
        <rFont val="Times New Roman"/>
        <family val="1"/>
        <charset val="204"/>
      </rPr>
      <t>(поступления)</t>
    </r>
  </si>
  <si>
    <t>XIV.</t>
  </si>
  <si>
    <t>Купля/продажа активов</t>
  </si>
  <si>
    <t>Покупка активов (акций, долей и т.п.)</t>
  </si>
  <si>
    <t>Продажа активов (акций, долей и т.п.)</t>
  </si>
  <si>
    <t>XV.</t>
  </si>
  <si>
    <t>Средства, полученные от допэмиссии акций</t>
  </si>
  <si>
    <t>XVI.</t>
  </si>
  <si>
    <t>Капитальные вложения</t>
  </si>
  <si>
    <t xml:space="preserve">Всего поступления 
( I р.+ 1п. IV р. + 2 п. IX р. + 1 п. X р. +  XI р. + XIII р. + 2п.XIV р. + XV р.)                             </t>
  </si>
  <si>
    <t>XVII.</t>
  </si>
  <si>
    <t>Всего расходы 
(II р. - 3п. II р. + 2п. IV р. + 1 п. IX р. + 2 п. X р. + VI р. + VIII р. +  XII р. + 1 п. XIV р.+ XVI р.)</t>
  </si>
  <si>
    <t>Сальдо  (+профицит; - дефицит) 
(XVI р. - XVII р.)</t>
  </si>
  <si>
    <t>Долг на конец периода **)</t>
  </si>
  <si>
    <t>**) Долг расчитан исходя из ожидаемого значения на конец 2015 г. в сумме 225,0 млн. руб., на конец 2016 г. - 197,0 млн. руб.</t>
  </si>
  <si>
    <t>Прогноз тарифов, руб. кВт*ч (средний)</t>
  </si>
  <si>
    <t>Источники финансирования инвестиционной программы ПАО "Передвижная энрегетика" 2016-2019
(в прогнозных ценах соответствующих лет), млн. рублей</t>
  </si>
  <si>
    <t>№№</t>
  </si>
  <si>
    <t>План года 2016</t>
  </si>
  <si>
    <t>План года 2017</t>
  </si>
  <si>
    <t>План  года 2018</t>
  </si>
  <si>
    <t>План  года 2019</t>
  </si>
  <si>
    <t>амортизация, учтенная в тарифах (указать отдельно по регулируемым видам деятельности)</t>
  </si>
  <si>
    <t>Прочие собственные средства всего, в том числе:</t>
  </si>
  <si>
    <t>Справочно для компаний на RAB регулировании (в части инвестиций по передаче электроэнергии):</t>
  </si>
  <si>
    <t>Возврат инвестированного капитала направляемый на инвестиции</t>
  </si>
  <si>
    <t>Доход на инвестированный капитал направляемый на инвестиции</t>
  </si>
  <si>
    <t>Заемные средства направляемые на инвестиции</t>
  </si>
  <si>
    <t>***) расшифровка п. 1.3. Возврат НДС:</t>
  </si>
  <si>
    <t>1.3.1.</t>
  </si>
  <si>
    <t>амортизация</t>
  </si>
  <si>
    <t>1.3.2.</t>
  </si>
  <si>
    <t>чистая прибыль</t>
  </si>
  <si>
    <t>1.3.3.</t>
  </si>
  <si>
    <t>прибыль прошлых лет</t>
  </si>
  <si>
    <t>1.3.4.</t>
  </si>
  <si>
    <t>собственные средства</t>
  </si>
  <si>
    <t>****) расшифровка п. 1.4. Прочие собственные средства:</t>
  </si>
  <si>
    <t>1.4.1.</t>
  </si>
  <si>
    <t>реализация ДУЗ (частично)</t>
  </si>
  <si>
    <t>1.4.2.</t>
  </si>
  <si>
    <t>реализация Гагаринская база (частично)</t>
  </si>
  <si>
    <t>Финансовая модель ПАО "Передвижная энрегетика" 2016-2019
(в разрезе каждого юридического лица группы/по конечным видам выпускаемой продукции) 
по годам до 2026 года включительно</t>
  </si>
  <si>
    <t>Выручка</t>
  </si>
  <si>
    <t>электроэнергия</t>
  </si>
  <si>
    <t>теплоэнергия</t>
  </si>
  <si>
    <t>сетевые услуги</t>
  </si>
  <si>
    <t>Обслуживание</t>
  </si>
  <si>
    <t>Прочее</t>
  </si>
  <si>
    <t>Себестоимость</t>
  </si>
  <si>
    <t>Прямая себестоимость</t>
  </si>
  <si>
    <t>Накладные расходы</t>
  </si>
  <si>
    <t>Операционная прибыль</t>
  </si>
  <si>
    <t xml:space="preserve">Внереализационные расходы </t>
  </si>
  <si>
    <t>Проценты</t>
  </si>
  <si>
    <t>Чистая прибыль/убыток</t>
  </si>
  <si>
    <t>Чистая прибыль с учетом субсидий по процентам</t>
  </si>
  <si>
    <t>Операционный денежный поток</t>
  </si>
  <si>
    <t>Требуются пояснения по величине поступлений по операционному денежному потоку, указанных в форме приложения 4.3. за 2017-2019 год. Показатели на 46-51% больше соответствующих начислений.</t>
  </si>
  <si>
    <t>Поступления</t>
  </si>
  <si>
    <t>производство электроэнергии</t>
  </si>
  <si>
    <t>прочее</t>
  </si>
  <si>
    <t>Прочие доходы</t>
  </si>
  <si>
    <t>субсидии на разницу в тарифах за население</t>
  </si>
  <si>
    <t>Выбытия</t>
  </si>
  <si>
    <t>Платежи по прямой себестоимости</t>
  </si>
  <si>
    <t>Продукт 3</t>
  </si>
  <si>
    <t>Прочие расходы</t>
  </si>
  <si>
    <t>Заводские расходы</t>
  </si>
  <si>
    <t>Процентные платежи</t>
  </si>
  <si>
    <t>Итого операционный денежный поток</t>
  </si>
  <si>
    <t>Инвестиционный денежный поток</t>
  </si>
  <si>
    <t>Выбытия (инвестиции в объекты)</t>
  </si>
  <si>
    <t>Итого инвестиционный денежный поток</t>
  </si>
  <si>
    <t>Финансовый денежный поток</t>
  </si>
  <si>
    <t>Эмиссия акций</t>
  </si>
  <si>
    <t>Привлечение кредитов</t>
  </si>
  <si>
    <t>Выбытия ( в т.ч. дивиденды)</t>
  </si>
  <si>
    <t>Итого финансовый денежный поток</t>
  </si>
  <si>
    <t>Итого денежный поток</t>
  </si>
  <si>
    <t>Меры господдержки</t>
  </si>
  <si>
    <t>Реструктуризация дефицитных кредитов</t>
  </si>
  <si>
    <t>Увеличение капитализации (покрытие дефицита инвестиций: гос инвестиции)</t>
  </si>
  <si>
    <t>Субсидирование процентной ставки (рестр)</t>
  </si>
  <si>
    <t>Субсидирование процентной ставки</t>
  </si>
  <si>
    <t>Нарастающим итогом</t>
  </si>
  <si>
    <t>остаток денежных средств на начало периода</t>
  </si>
  <si>
    <t>Кредиты на начало</t>
  </si>
  <si>
    <t>Кредиты на конец</t>
  </si>
  <si>
    <t>I. Блок проверки - форма 4.1. с 4.2.</t>
  </si>
  <si>
    <t>Наименование</t>
  </si>
  <si>
    <t>Комментарии</t>
  </si>
  <si>
    <t>Возмещаемый НДС</t>
  </si>
  <si>
    <t>Информация о величине возмещаемого НДС (приложение 4.1) не соответствует информации о возврате НДС в качестве источника финансирования (приложение 4.2) в 2016 году. Требуются пояснения.</t>
  </si>
  <si>
    <t>I. Блок проверки - форма 4.1. с 4.3.</t>
  </si>
  <si>
    <t>Погашение заемных средств</t>
  </si>
  <si>
    <t>Всего поступления</t>
  </si>
  <si>
    <t>Сумма поступлений (приток, доход) и сумма расходов (отток) по данным указанным в формате приложения 4.1. (строка XVI. и XVII.) не соответствует сумме поступлений по данным указанным в формате приложения 4.3. по всем периодам 2016-2019 год. При этом присутствует также расхождение  в сальдо денежного потока.</t>
  </si>
  <si>
    <t>Всего расходы</t>
  </si>
  <si>
    <t>Долг на конец периода</t>
  </si>
  <si>
    <t>I. Блок проверки - форма 4.3. с 4.1.</t>
  </si>
  <si>
    <t>Несоответствие показателей выручки, себестоимости, операционной прибыли, внереализационных расходов/доходов в приложении 4.3 и 4.1 на периоде 2017-2019. Требуются пояснения. В приложении 4.3 отсутствует информация по внереализаионным доходам. Требуются пояснения.</t>
  </si>
  <si>
    <t>I. Блок проверки - форма 4.3. с 4.2.</t>
  </si>
  <si>
    <t>Выбытия по инвестиционной деятельности</t>
  </si>
  <si>
    <t>Cальдо денежного потока</t>
  </si>
  <si>
    <t>Кредиты на начало-Кредиты на конец-сальдо финансовой деятельности</t>
  </si>
  <si>
    <t>II. Основные показатели</t>
  </si>
  <si>
    <t>Амортизация (4.1.)</t>
  </si>
  <si>
    <t>Чистая прибыль/убыток (4.1.)</t>
  </si>
  <si>
    <t>Выплата дивидендов (4.1.)</t>
  </si>
  <si>
    <t>доля дивидендов в чистой прибыли</t>
  </si>
  <si>
    <t>Пояснить отсутствие выплат по дивидендам в 2017 году (положительная чистая прибыль) и практическое отсутствие выплат дивидендов в 2018 и 2019 годах (менее 1 % чистой прибыли).</t>
  </si>
  <si>
    <t>Остаток денежных средств на начало периода (4.3.)</t>
  </si>
  <si>
    <t>проверка</t>
  </si>
  <si>
    <t>Сальдо денежного потока от операционной деятельности (4.3.)</t>
  </si>
  <si>
    <t>Сальдо денежного потока от инвестиционной деятельности (4.3.)</t>
  </si>
  <si>
    <t>Сальдо денежного потока от финансовой деятельности (4.3.)</t>
  </si>
  <si>
    <t>погашение кредитов и займов (4.3.)</t>
  </si>
  <si>
    <t>в  том числе на ИПР (4.1.)</t>
  </si>
  <si>
    <t>привлечение кредитов и займов (4.3.)</t>
  </si>
  <si>
    <t>Debt (4.1.)</t>
  </si>
  <si>
    <t>Ebitda (4.1.)</t>
  </si>
  <si>
    <t>Debt/Ebitda</t>
  </si>
  <si>
    <t>Поступления всего (4.1.)</t>
  </si>
  <si>
    <t>Расходы всего (4.1.)</t>
  </si>
  <si>
    <t>Приток (4.3.)</t>
  </si>
  <si>
    <t>Отток (4.3.)</t>
  </si>
  <si>
    <t>Проверка: сальдо с остатком на конец периода</t>
  </si>
  <si>
    <t>Проверка: сальдо с сальдо</t>
  </si>
  <si>
    <t>III. Расчет объемов финансирования ИПР</t>
  </si>
  <si>
    <t>Доступный объем амортизации</t>
  </si>
  <si>
    <t>Доступный объем амортизации (дивиденды 25%)</t>
  </si>
  <si>
    <t>Собственный источник финансирования (FCF)</t>
  </si>
  <si>
    <t>Собственный источник финансирования (дивиденды 25%)</t>
  </si>
  <si>
    <t>разница</t>
  </si>
  <si>
    <t>Собственный источник финансирования с учетом кредитов (FCF_D)</t>
  </si>
  <si>
    <t>Достпуный собственный источник финансирования</t>
  </si>
  <si>
    <t>Достпуный собственный источник финансирования (дивиденды 25%)</t>
  </si>
  <si>
    <t>Возможное дополнительное привлечение (3.0)</t>
  </si>
  <si>
    <t>Дивиденды, выплачиваемые в  2016 г.=</t>
  </si>
  <si>
    <t>Чистая прибыль 2015г.=</t>
  </si>
  <si>
    <t>нд</t>
  </si>
  <si>
    <t>III. Заявленные объемы ИПР</t>
  </si>
  <si>
    <t>Всего объем финансирования ИПР (4.2.)</t>
  </si>
  <si>
    <t>Пояснить снижение объемов финансирования инвестиционной программы в 2016 году на 20%, в 2017 году на 5 % и рост в 2018 году на 11 % относительно утвержденного Минэнерго России объема финансирования.</t>
  </si>
  <si>
    <t>в том числе собственные средства (4.2.)</t>
  </si>
  <si>
    <t>в том числе амортизация (4.2.)</t>
  </si>
  <si>
    <t>в том числе привлеченные средства (4.2.)</t>
  </si>
  <si>
    <t>в том числе кредиты и займы (4.2.)</t>
  </si>
  <si>
    <t>доля собственных</t>
  </si>
  <si>
    <t>доля привлеченных</t>
  </si>
  <si>
    <t>Утвержденный объем финансирования ИПР</t>
  </si>
  <si>
    <t>Пояснить увеличение объема финансирования инвестиционной программы на порядка 30% относительно утвержденного Минэнерго России объема финансирования на 2017 год.</t>
  </si>
  <si>
    <t>Разница</t>
  </si>
  <si>
    <t>Разница амортизация-источник и амортизация обеспеченная денежным потоком</t>
  </si>
  <si>
    <t>Требуются пояснения по источнику финансирования инвестиционной программы за счет амортизации в объемах меньше, чем объемы амортизации обеспеченные денежным потоком за период 2016-2019 год.</t>
  </si>
  <si>
    <t>амортизация-амортизация ИПР</t>
  </si>
  <si>
    <t>Разница между заявленными объемами собственных средств и расчетом собственных средств</t>
  </si>
  <si>
    <t>На основании информации по остаткам денежных средств на начало периода, сальдо денежного потока от операционной деятельности, погашения/привлечения долговой нагрузки, представленной в приложении 4.3, доступный объем финансирования инвестиционной программы на период  2016-2019 годов за счет собственных средств возможен в следующих объемах (с учетом выплаты дивидендов в размере 25 % от чистой прибыли): на 2016 год - порядка 180 млн рублей, на 2017 год - порядка 338 млн рублей, на 2018 год - порядка 313 млн рублей, на 2019 год - порядка 283 млн рублей. Исходя из чего возможно сделать следующий вывод: финансирование инвестиционной программы в заявленном объеме на период 2017-2019 год обеспечено собственными источниками финансирования без необходимости привлечения кредитов и займов; на 2016 год возможно профинансировать инвестиционную программу за счет собственных средств в размере не более 180 млн руб, в том числе за счет амортизационных отчислений, обеспеченных денежным потоком. Привлечение заменых средств для финансирования инвестиционной программы на 2016 год возможен исходя из соотношения долговой нагрузки и показателей финансовых ковенант, однако требуется обоснование по данному привлечению с точки зрения мероприятий инвестиционной программы.</t>
  </si>
  <si>
    <t>Разница между заявленными объемами финансирования и расчетом собственных средств</t>
  </si>
  <si>
    <t>IV. Динамика показателей</t>
  </si>
  <si>
    <t>Выручка (4.1.)</t>
  </si>
  <si>
    <t>Необходима расшифровка динамики изменения затрат на покупную э/э в 2017 году (рост на 9 % ).</t>
  </si>
  <si>
    <t>Себестоимость (4.1.)</t>
  </si>
  <si>
    <t>Материальные расходы (4.1.)</t>
  </si>
  <si>
    <t>Покупная э/э (4.1.)</t>
  </si>
  <si>
    <t>ФОТ (4.1.)</t>
  </si>
  <si>
    <t>Доля сальдо дебиторской задолженности в объеме выручки</t>
  </si>
  <si>
    <t>На основании изложенного Минэнерго России считает возможным согласование финансирования инвестиционной программы в заявленных объемах по результатам предоставления дополнительной информации и устранения замечаний.</t>
  </si>
  <si>
    <t>1.1.1.</t>
  </si>
  <si>
    <t>1.1.2.</t>
  </si>
  <si>
    <t>1.1.3.</t>
  </si>
  <si>
    <t>1.1.4.</t>
  </si>
  <si>
    <t>1.2.1.</t>
  </si>
  <si>
    <t>1.2.2.</t>
  </si>
  <si>
    <t>1.2.3.</t>
  </si>
  <si>
    <t>1.4.</t>
  </si>
  <si>
    <t>1.5.</t>
  </si>
  <si>
    <t>2.2.</t>
  </si>
  <si>
    <t>2.3.</t>
  </si>
  <si>
    <t>2.4.</t>
  </si>
  <si>
    <t>2.5.</t>
  </si>
  <si>
    <t>2.6.</t>
  </si>
  <si>
    <t>2.7.</t>
  </si>
  <si>
    <r>
      <rPr>
        <b/>
        <sz val="12"/>
        <rFont val="Times New Roman"/>
        <family val="1"/>
        <charset val="204"/>
      </rPr>
      <t>№№</t>
    </r>
  </si>
  <si>
    <r>
      <rPr>
        <b/>
        <sz val="12"/>
        <rFont val="Times New Roman"/>
        <family val="1"/>
        <charset val="204"/>
      </rPr>
      <t>Источник финансирования</t>
    </r>
  </si>
  <si>
    <r>
      <rPr>
        <b/>
        <sz val="12"/>
        <rFont val="Times New Roman"/>
        <family val="1"/>
        <charset val="204"/>
      </rPr>
      <t>План 2016</t>
    </r>
  </si>
  <si>
    <r>
      <rPr>
        <b/>
        <sz val="12"/>
        <rFont val="Times New Roman"/>
        <family val="1"/>
        <charset val="204"/>
      </rPr>
      <t>План 2017</t>
    </r>
  </si>
  <si>
    <r>
      <rPr>
        <b/>
        <sz val="12"/>
        <rFont val="Times New Roman"/>
        <family val="1"/>
        <charset val="204"/>
      </rPr>
      <t>План 2018</t>
    </r>
  </si>
  <si>
    <r>
      <rPr>
        <b/>
        <sz val="12"/>
        <rFont val="Times New Roman"/>
        <family val="1"/>
        <charset val="204"/>
      </rPr>
      <t>План 2019</t>
    </r>
  </si>
  <si>
    <t>Итого (за период реализации инвестиционной программы)</t>
  </si>
  <si>
    <r>
      <rPr>
        <b/>
        <sz val="12"/>
        <rFont val="Times New Roman"/>
        <family val="1"/>
        <charset val="204"/>
      </rPr>
      <t>I.</t>
    </r>
  </si>
  <si>
    <r>
      <rPr>
        <b/>
        <sz val="12"/>
        <rFont val="Times New Roman"/>
        <family val="1"/>
        <charset val="204"/>
      </rPr>
      <t>ВСЕГО источников финансирования</t>
    </r>
  </si>
  <si>
    <t>Собственные средства всего, в т.ч.:</t>
  </si>
  <si>
    <t>Прибыль, направляемая на инвестиции, в т.ч.:</t>
  </si>
  <si>
    <t>от технологического присоединения</t>
  </si>
  <si>
    <t>прочая прибыль</t>
  </si>
  <si>
    <t>чистая прибыль предыдущего периода</t>
  </si>
  <si>
    <t>недоиспользованный остаток чистой прибыли прошлых лет</t>
  </si>
  <si>
    <t>Амортизация всего, в т.ч.:</t>
  </si>
  <si>
    <t>амортизация по виду деятельности "производство и реализация электроэнергии" (без учета БилАЭС), в т.ч.:</t>
  </si>
  <si>
    <t>по действующим АЭС*</t>
  </si>
  <si>
    <t>по новым э/б АЭС*</t>
  </si>
  <si>
    <t>прочая амортизация (в том числе по виду д-ти теплоэнергия, с учетом БилАЭС)</t>
  </si>
  <si>
    <t>1.2.4.</t>
  </si>
  <si>
    <t>Прочие собственные средства всего, в т.ч.:</t>
  </si>
  <si>
    <t>резерв развития, в т.ч.:</t>
  </si>
  <si>
    <t>резерв развития текущего года</t>
  </si>
  <si>
    <t>недоиспользованный резерв развития предыдущих лет</t>
  </si>
  <si>
    <t>1.4.3.</t>
  </si>
  <si>
    <t>финансирование в рамках текущей деятельности</t>
  </si>
  <si>
    <r>
      <rPr>
        <b/>
        <sz val="12"/>
        <rFont val="Times New Roman"/>
        <family val="1"/>
        <charset val="204"/>
      </rPr>
      <t>2.</t>
    </r>
  </si>
  <si>
    <r>
      <rPr>
        <b/>
        <sz val="12"/>
        <rFont val="Times New Roman"/>
        <family val="1"/>
        <charset val="204"/>
      </rPr>
      <t>Привлеченные средства всего, в т.ч.:</t>
    </r>
  </si>
  <si>
    <r>
      <rPr>
        <b/>
        <sz val="12"/>
        <rFont val="Times New Roman"/>
        <family val="1"/>
        <charset val="204"/>
      </rPr>
      <t>II.</t>
    </r>
  </si>
  <si>
    <r>
      <rPr>
        <b/>
        <sz val="12"/>
        <rFont val="Times New Roman"/>
        <family val="1"/>
        <charset val="204"/>
      </rPr>
      <t>ВСЕГО потребность в финансировании</t>
    </r>
  </si>
  <si>
    <r>
      <rPr>
        <b/>
        <sz val="12"/>
        <rFont val="Times New Roman"/>
        <family val="1"/>
        <charset val="204"/>
      </rPr>
      <t>III.</t>
    </r>
  </si>
  <si>
    <r>
      <rPr>
        <b/>
        <sz val="12"/>
        <rFont val="Times New Roman"/>
        <family val="1"/>
        <charset val="204"/>
      </rPr>
      <t>ВСЕГО дефицит</t>
    </r>
  </si>
  <si>
    <t>к приказу Минэнерго России</t>
  </si>
  <si>
    <t>Приложение № 1</t>
  </si>
  <si>
    <t>Итого за период реализации инвестиционной программы</t>
  </si>
  <si>
    <t>на технологические цели, включая энергию на компенсацию потерь при ее передаче</t>
  </si>
  <si>
    <t>прочие услуги производственного характера</t>
  </si>
  <si>
    <t>работы и услуги непроизводственного характера</t>
  </si>
  <si>
    <t>арендная плата, лизинговые платежи</t>
  </si>
  <si>
    <t>иные прочие расходы</t>
  </si>
  <si>
    <t>4.1.3.1</t>
  </si>
  <si>
    <t>4.2.1</t>
  </si>
  <si>
    <t>4.2.2</t>
  </si>
  <si>
    <t>4.2.3</t>
  </si>
  <si>
    <t>4.2.3.1</t>
  </si>
  <si>
    <t>4.2.4</t>
  </si>
  <si>
    <t>БЮДЖЕТ ДОХОДОВ И РАСХОДОВ</t>
  </si>
  <si>
    <t>БЮДЖЕТ ДВИЖЕНИЯ ДЕНЕЖНЫХ СРЕДСТВ</t>
  </si>
  <si>
    <t>IX</t>
  </si>
  <si>
    <t>9.1</t>
  </si>
  <si>
    <t>9.2</t>
  </si>
  <si>
    <t>X</t>
  </si>
  <si>
    <t>10.1</t>
  </si>
  <si>
    <t>10.2</t>
  </si>
  <si>
    <t>XI</t>
  </si>
  <si>
    <t>11.1</t>
  </si>
  <si>
    <t>11.2</t>
  </si>
  <si>
    <t>11.2.1</t>
  </si>
  <si>
    <t>11.2.2</t>
  </si>
  <si>
    <t>11.3</t>
  </si>
  <si>
    <t>XII</t>
  </si>
  <si>
    <t>12.1</t>
  </si>
  <si>
    <t>12.2</t>
  </si>
  <si>
    <t>12.3</t>
  </si>
  <si>
    <t>прочие выплаты, связанные с инвестициями в основной капитал</t>
  </si>
  <si>
    <t>XIII</t>
  </si>
  <si>
    <t>13.1</t>
  </si>
  <si>
    <t>13.2</t>
  </si>
  <si>
    <t>13.3</t>
  </si>
  <si>
    <t>XIV</t>
  </si>
  <si>
    <t>14.1</t>
  </si>
  <si>
    <t>14.2</t>
  </si>
  <si>
    <t>14.3</t>
  </si>
  <si>
    <t>14.4</t>
  </si>
  <si>
    <t>XV</t>
  </si>
  <si>
    <t>15.1</t>
  </si>
  <si>
    <t>15.2</t>
  </si>
  <si>
    <t>XVI</t>
  </si>
  <si>
    <t>XVII</t>
  </si>
  <si>
    <t>XVIII</t>
  </si>
  <si>
    <t>XIX</t>
  </si>
  <si>
    <t>XX</t>
  </si>
  <si>
    <t>XXI</t>
  </si>
  <si>
    <t>XXII</t>
  </si>
  <si>
    <t>поставщикам топлива на технологические цели</t>
  </si>
  <si>
    <t>ТЕХНИКО-ЭКОНОМИЧЕСКИЕ ПОКАЗАТЕЛИ</t>
  </si>
  <si>
    <t>XXIII</t>
  </si>
  <si>
    <t>23.1</t>
  </si>
  <si>
    <t>23.2</t>
  </si>
  <si>
    <t>23.3</t>
  </si>
  <si>
    <t>XXIV</t>
  </si>
  <si>
    <t>24.1</t>
  </si>
  <si>
    <t>24.2</t>
  </si>
  <si>
    <t>24.3</t>
  </si>
  <si>
    <t>24.4</t>
  </si>
  <si>
    <t>Объем продукции отпущенной с шин (коллекторов)</t>
  </si>
  <si>
    <t>24.5</t>
  </si>
  <si>
    <t>тепловой энергии</t>
  </si>
  <si>
    <t>электрической энергии</t>
  </si>
  <si>
    <t>электрической мощности</t>
  </si>
  <si>
    <t>XXV</t>
  </si>
  <si>
    <t>В отношении сбытовой деятельности</t>
  </si>
  <si>
    <t>25.1</t>
  </si>
  <si>
    <t>XXVI</t>
  </si>
  <si>
    <t>В отношении деятельности по оперативно-диспетчерскому управлению</t>
  </si>
  <si>
    <t>26.1</t>
  </si>
  <si>
    <t>26.2</t>
  </si>
  <si>
    <t>XXVII</t>
  </si>
  <si>
    <t>x</t>
  </si>
  <si>
    <t>1.1.1.1</t>
  </si>
  <si>
    <t>1.1.1.2</t>
  </si>
  <si>
    <t>1.1.1.3</t>
  </si>
  <si>
    <t>1.1.1.4</t>
  </si>
  <si>
    <t>1.1.1.5</t>
  </si>
  <si>
    <t>1.1.1.6</t>
  </si>
  <si>
    <t>1.2.1.1</t>
  </si>
  <si>
    <t>1.2.1.2</t>
  </si>
  <si>
    <t>1.2.1.3</t>
  </si>
  <si>
    <t>1.2.1.4</t>
  </si>
  <si>
    <t>1.2.1.5</t>
  </si>
  <si>
    <t>1.2.1.6</t>
  </si>
  <si>
    <t xml:space="preserve">    реквизиты решения органа исполнительной власти, утвердившего инвестиционную программу</t>
  </si>
  <si>
    <t xml:space="preserve">                          полное наименование субъекта электроэнергетики</t>
  </si>
  <si>
    <t>Ед. изм.</t>
  </si>
  <si>
    <t>Предложение по корректировке  утвержденного плана</t>
  </si>
  <si>
    <t>покупная тепловая энергия (мощность)</t>
  </si>
  <si>
    <t>14.2.1</t>
  </si>
  <si>
    <t>14.2.2</t>
  </si>
  <si>
    <t>В отношении деятельности по производству электрической, тепловой энергии (мощности)</t>
  </si>
  <si>
    <t>Установленная электрическая мощность</t>
  </si>
  <si>
    <t>Установленная тепловая мощность</t>
  </si>
  <si>
    <t>Гкал/час</t>
  </si>
  <si>
    <t>Располагаемая электрическая мощность</t>
  </si>
  <si>
    <t>Объем выработанной электрической энергии</t>
  </si>
  <si>
    <t>Присоединенная тепловая мощность</t>
  </si>
  <si>
    <t>В отношении деятельности по передаче электрической энергии</t>
  </si>
  <si>
    <t>1.1.1.7</t>
  </si>
  <si>
    <t>1.2.1.7</t>
  </si>
  <si>
    <t>1.4.2</t>
  </si>
  <si>
    <t>остаток собственных средств на начало года</t>
  </si>
  <si>
    <t>средства федерального бюджета</t>
  </si>
  <si>
    <t>1.2.3.1</t>
  </si>
  <si>
    <t>1.2.3.2</t>
  </si>
  <si>
    <t>1.2.3.3</t>
  </si>
  <si>
    <t>1.2.3.4</t>
  </si>
  <si>
    <t>1.2.3.5</t>
  </si>
  <si>
    <t>1.2.3.6</t>
  </si>
  <si>
    <t>1.2.3.7</t>
  </si>
  <si>
    <t>Полезный отпуск электрической энергии потребителям</t>
  </si>
  <si>
    <t>Отпуск тепловой энергии потребителям</t>
  </si>
  <si>
    <t xml:space="preserve"> в части управления технологическими режимами </t>
  </si>
  <si>
    <t>в части обеспечения надежности</t>
  </si>
  <si>
    <t>средняя мощность поставки электрической энергии по группам точек поставки импорта на оптовом рынке</t>
  </si>
  <si>
    <t>суммарный объем потребления (покупки) электрической энергии по всем группам точек поставки, зарегистрированным на оптовом рынке</t>
  </si>
  <si>
    <t>суммарный объем поставки электрической энергии на экспорт из России</t>
  </si>
  <si>
    <t>26.3</t>
  </si>
  <si>
    <t>9.3</t>
  </si>
  <si>
    <t>9.4</t>
  </si>
  <si>
    <t>на оптовом рынке электрической энергии и мощности</t>
  </si>
  <si>
    <t>Оплата труда</t>
  </si>
  <si>
    <t>Поступления от займов организаций</t>
  </si>
  <si>
    <t>Поступления за счет средств инвесторов</t>
  </si>
  <si>
    <t>14.2.3</t>
  </si>
  <si>
    <t xml:space="preserve">в части управления технологическими режимами </t>
  </si>
  <si>
    <t>для последующей перепродажи</t>
  </si>
  <si>
    <t>покупная электрическая энергия (мощность) всего, в том числе:</t>
  </si>
  <si>
    <t>по сомнительным долгам</t>
  </si>
  <si>
    <t xml:space="preserve"> по сомнительным долгам</t>
  </si>
  <si>
    <t>10.3</t>
  </si>
  <si>
    <t>11.4</t>
  </si>
  <si>
    <t>11.5</t>
  </si>
  <si>
    <t>11.6</t>
  </si>
  <si>
    <t>11.7</t>
  </si>
  <si>
    <t>12.2.1</t>
  </si>
  <si>
    <t>12.2.1.1</t>
  </si>
  <si>
    <t>12.2.1.2</t>
  </si>
  <si>
    <t>13.1.1</t>
  </si>
  <si>
    <t>13.1.2</t>
  </si>
  <si>
    <t>13.1.3</t>
  </si>
  <si>
    <t>13.1.4</t>
  </si>
  <si>
    <t>14.4.1</t>
  </si>
  <si>
    <t>14.4.2</t>
  </si>
  <si>
    <t>14.5</t>
  </si>
  <si>
    <t>14.6</t>
  </si>
  <si>
    <t>14.7</t>
  </si>
  <si>
    <t>15.3</t>
  </si>
  <si>
    <t>облигационные займы</t>
  </si>
  <si>
    <t>17.1</t>
  </si>
  <si>
    <t>17.2</t>
  </si>
  <si>
    <t>23.1.1</t>
  </si>
  <si>
    <t>23.1.1.а</t>
  </si>
  <si>
    <t>23.1.2</t>
  </si>
  <si>
    <t>23.1.2.а</t>
  </si>
  <si>
    <t>23.2.1</t>
  </si>
  <si>
    <t>23.2.1.а</t>
  </si>
  <si>
    <t>23.2.2</t>
  </si>
  <si>
    <t>23.2.3</t>
  </si>
  <si>
    <t>23.2.2.1</t>
  </si>
  <si>
    <t>23.2.2.1.а</t>
  </si>
  <si>
    <t>23.2.2.2</t>
  </si>
  <si>
    <t>23.2.2.2.а</t>
  </si>
  <si>
    <t>23.2.3.а</t>
  </si>
  <si>
    <t>23.2.4</t>
  </si>
  <si>
    <t>23.2.5</t>
  </si>
  <si>
    <t>23.2.6</t>
  </si>
  <si>
    <t>23.2.7</t>
  </si>
  <si>
    <t>23.2.8</t>
  </si>
  <si>
    <t>23.2.4.а</t>
  </si>
  <si>
    <t>23.2.5.а</t>
  </si>
  <si>
    <t>23.2.6.а</t>
  </si>
  <si>
    <t>23.2.7.а</t>
  </si>
  <si>
    <t>23.2.8.а</t>
  </si>
  <si>
    <t>23.3.1</t>
  </si>
  <si>
    <t>23.3.2</t>
  </si>
  <si>
    <t>23.3.3</t>
  </si>
  <si>
    <t>23.3.4</t>
  </si>
  <si>
    <t>23.3.5</t>
  </si>
  <si>
    <t>23.3.6</t>
  </si>
  <si>
    <t>23.3.7</t>
  </si>
  <si>
    <t>на розничных рынках</t>
  </si>
  <si>
    <t>по оплате услуг территориальных сетевых организаций</t>
  </si>
  <si>
    <t>перед персоналом по оплате труда</t>
  </si>
  <si>
    <t>перед бюджетами и внебюджетными фондами</t>
  </si>
  <si>
    <t>по договорам технологического присоединения</t>
  </si>
  <si>
    <t>24.6</t>
  </si>
  <si>
    <t>24.6.1</t>
  </si>
  <si>
    <t>24.6.2</t>
  </si>
  <si>
    <t>24.7</t>
  </si>
  <si>
    <t>24.7.1</t>
  </si>
  <si>
    <t>24.7.2</t>
  </si>
  <si>
    <t>24.7.3</t>
  </si>
  <si>
    <t>24.8</t>
  </si>
  <si>
    <t>24.8.1</t>
  </si>
  <si>
    <t>24.8.2</t>
  </si>
  <si>
    <t>24.9</t>
  </si>
  <si>
    <t>24.9.1</t>
  </si>
  <si>
    <t>24.9.2</t>
  </si>
  <si>
    <t>24.9.3</t>
  </si>
  <si>
    <t>25.1.1</t>
  </si>
  <si>
    <t>26.4</t>
  </si>
  <si>
    <t>27.1</t>
  </si>
  <si>
    <t>27.1.1</t>
  </si>
  <si>
    <t>27.1.2</t>
  </si>
  <si>
    <t>27.1.3</t>
  </si>
  <si>
    <t>27.2</t>
  </si>
  <si>
    <t>27.2.1</t>
  </si>
  <si>
    <t>27.2.2</t>
  </si>
  <si>
    <t>27.3</t>
  </si>
  <si>
    <t>27.3.1</t>
  </si>
  <si>
    <t>27.3.2</t>
  </si>
  <si>
    <t>XXVIII</t>
  </si>
  <si>
    <t>от технологического присоединения потребителей</t>
  </si>
  <si>
    <t>в том числе средства федерального бюджета, недоиспользованные в прошлых периодах</t>
  </si>
  <si>
    <t>услуги по передаче электрической энергии по единой (национальной) общероссийской электрической сети</t>
  </si>
  <si>
    <t xml:space="preserve">по обязательствам перед поставщиками и подрядчиками по исполнению инвестиционной программы </t>
  </si>
  <si>
    <t>услуги по передаче электрической энергии по сетям территориальной сетевой организации</t>
  </si>
  <si>
    <t>Собственная необходимая валовая выручка субъекта оперативно-диспетчерского управления, всего в том числе</t>
  </si>
  <si>
    <t>Объем потребления в Единой энергетической системе России, в том числе</t>
  </si>
  <si>
    <t>Установленная мощность в Единой энергетической системе России, в том числе</t>
  </si>
  <si>
    <t>средства консолидированного бюджета субъекта Российской Федерации</t>
  </si>
  <si>
    <t>2.5.1.1</t>
  </si>
  <si>
    <t>в том числе средства консолидированного бюджета субъекта Российской Федерации, недоиспользованные в прошлых периодах</t>
  </si>
  <si>
    <t>1.7</t>
  </si>
  <si>
    <t>1.8</t>
  </si>
  <si>
    <t>1.9</t>
  </si>
  <si>
    <t>производство и поставка электрической энергии и мощности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</si>
  <si>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</si>
  <si>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</si>
  <si>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</si>
  <si>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млн рублей</t>
  </si>
  <si>
    <t>3.3</t>
  </si>
  <si>
    <t>3.4</t>
  </si>
  <si>
    <t>3.5</t>
  </si>
  <si>
    <t>3.6</t>
  </si>
  <si>
    <t>3.7</t>
  </si>
  <si>
    <t>3.8</t>
  </si>
  <si>
    <t>3.9</t>
  </si>
  <si>
    <t>5.3</t>
  </si>
  <si>
    <t>5.4</t>
  </si>
  <si>
    <t>5.5</t>
  </si>
  <si>
    <t>5.6</t>
  </si>
  <si>
    <t>5.7</t>
  </si>
  <si>
    <t>5.8</t>
  </si>
  <si>
    <t>5.9</t>
  </si>
  <si>
    <t>7.3</t>
  </si>
  <si>
    <t>7.4</t>
  </si>
  <si>
    <t>7.5</t>
  </si>
  <si>
    <t>7.6</t>
  </si>
  <si>
    <t>7.7</t>
  </si>
  <si>
    <t>7.8</t>
  </si>
  <si>
    <t>7.9</t>
  </si>
  <si>
    <t>10.4</t>
  </si>
  <si>
    <t>10.5</t>
  </si>
  <si>
    <t>10.6</t>
  </si>
  <si>
    <t>10.7</t>
  </si>
  <si>
    <t>10.8</t>
  </si>
  <si>
    <t>10.9</t>
  </si>
  <si>
    <t>10.10</t>
  </si>
  <si>
    <t>23.1.3</t>
  </si>
  <si>
    <t>23.1.3.а</t>
  </si>
  <si>
    <t>23.1.4</t>
  </si>
  <si>
    <t>23.1.4.а</t>
  </si>
  <si>
    <t>23.1.5</t>
  </si>
  <si>
    <t>23.1.5.а</t>
  </si>
  <si>
    <t>23.1.6.а</t>
  </si>
  <si>
    <t>23.1.7.а</t>
  </si>
  <si>
    <t>23.1.8</t>
  </si>
  <si>
    <t>23.1.8.а</t>
  </si>
  <si>
    <t>23.1.9</t>
  </si>
  <si>
    <t>23.1.9.а</t>
  </si>
  <si>
    <t>недоиспользованная амортизация прошлых лет всего, в том числе:</t>
  </si>
  <si>
    <t>11.8</t>
  </si>
  <si>
    <t>13.1.5</t>
  </si>
  <si>
    <t>13.1.6</t>
  </si>
  <si>
    <t>2.5.2</t>
  </si>
  <si>
    <t>2.5.2.1</t>
  </si>
  <si>
    <t>прочая деятельность</t>
  </si>
  <si>
    <t>налог на имущество организации</t>
  </si>
  <si>
    <t>11.2.3</t>
  </si>
  <si>
    <t>на компенсацию потерь</t>
  </si>
  <si>
    <t>11.9</t>
  </si>
  <si>
    <t>11.8.1</t>
  </si>
  <si>
    <t>налог на прибыль</t>
  </si>
  <si>
    <t>11.10</t>
  </si>
  <si>
    <t>11.11</t>
  </si>
  <si>
    <t>11.12</t>
  </si>
  <si>
    <t>Арендная плата и лизинговые платежи</t>
  </si>
  <si>
    <t>Примечание:</t>
  </si>
  <si>
    <t>6.2</t>
  </si>
  <si>
    <t>6.3</t>
  </si>
  <si>
    <t>6.4</t>
  </si>
  <si>
    <t>6.5</t>
  </si>
  <si>
    <t>6.6</t>
  </si>
  <si>
    <t>6.7</t>
  </si>
  <si>
    <t>6.8</t>
  </si>
  <si>
    <t>6.9</t>
  </si>
  <si>
    <t>Оказание услуг по передаче электрической энергии;</t>
  </si>
  <si>
    <t>Оказание услуг по технологическому присоединению;</t>
  </si>
  <si>
    <t>Реализация электрической энергии и мощности;</t>
  </si>
  <si>
    <t>Оказание услуг по оперативно-диспетчерскому управлению в электроэнергетике всего, в том числе:</t>
  </si>
  <si>
    <t>в части управления технологическими режимами</t>
  </si>
  <si>
    <t>Прочая деятельность;</t>
  </si>
  <si>
    <t>Расходы на оплату труда с учетом страховых взносов</t>
  </si>
  <si>
    <t>Амортизация основных средств и нематериальных активов</t>
  </si>
  <si>
    <t>На инвестиции</t>
  </si>
  <si>
    <t>Остаток на развитие</t>
  </si>
  <si>
    <t>Страховые взносы</t>
  </si>
  <si>
    <t>11.13</t>
  </si>
  <si>
    <t>Сальдо денежных средств по прочей финансовой деятельности</t>
  </si>
  <si>
    <t>18.1</t>
  </si>
  <si>
    <t>18.2</t>
  </si>
  <si>
    <t>кредитов</t>
  </si>
  <si>
    <t>3.1.</t>
  </si>
  <si>
    <t>3.1.1</t>
  </si>
  <si>
    <t>3.1.2</t>
  </si>
  <si>
    <t>3.1.3</t>
  </si>
  <si>
    <t xml:space="preserve">Объем финансирования мероприятий по технологическому присоединению льготных категорий заявителей максимальной присоединяемой мощностью до 150 кВт, в том числе за счет: </t>
  </si>
  <si>
    <t>Для субъектов электроэнергетики, осуществляющих регулируемые виды деятельности с использованием метода доходности инвестированного капитала</t>
  </si>
  <si>
    <t>3.2.1</t>
  </si>
  <si>
    <t>3.2.2</t>
  </si>
  <si>
    <t>3.2.3</t>
  </si>
  <si>
    <t>II.I</t>
  </si>
  <si>
    <t>2.1.1</t>
  </si>
  <si>
    <t>2.1.2</t>
  </si>
  <si>
    <t>2.1.2.1</t>
  </si>
  <si>
    <t>2.1.2.1.1</t>
  </si>
  <si>
    <t>2.1.2.1.2</t>
  </si>
  <si>
    <t>2.1.2.2</t>
  </si>
  <si>
    <t>2.1.3</t>
  </si>
  <si>
    <t>2.1.4</t>
  </si>
  <si>
    <t>II.II</t>
  </si>
  <si>
    <t>2.2.1</t>
  </si>
  <si>
    <t>2.2.2</t>
  </si>
  <si>
    <t>2.2.3</t>
  </si>
  <si>
    <t>2.2.4</t>
  </si>
  <si>
    <t>2.2.5</t>
  </si>
  <si>
    <t>II.III</t>
  </si>
  <si>
    <t>II.IV</t>
  </si>
  <si>
    <t>II.V</t>
  </si>
  <si>
    <t>II.VI</t>
  </si>
  <si>
    <t>2.6.1</t>
  </si>
  <si>
    <t>2.6.2</t>
  </si>
  <si>
    <t>2.6.3</t>
  </si>
  <si>
    <t>II.VII</t>
  </si>
  <si>
    <t>2.7.1</t>
  </si>
  <si>
    <t>2.7.2</t>
  </si>
  <si>
    <t>2.7.3</t>
  </si>
  <si>
    <t>Сальдо денежных средств по привлечению и погашению кредитов и займов</t>
  </si>
  <si>
    <t>Иные сведения:</t>
  </si>
  <si>
    <t>Оплата поставщикам топлива</t>
  </si>
  <si>
    <t>на розничных рынках электрической энергии</t>
  </si>
  <si>
    <t>техническое перевооружение и реконструкция</t>
  </si>
  <si>
    <t>новое строительство и расширение</t>
  </si>
  <si>
    <t>проектно-изыскательные работы для объектов нового строительства будущих лет</t>
  </si>
  <si>
    <t>приобретение объектов основных средств, земельных участков</t>
  </si>
  <si>
    <t>проведение научно-исследовательских и опытно-конструкторских разработок</t>
  </si>
  <si>
    <t>25.2</t>
  </si>
  <si>
    <t>25.3</t>
  </si>
  <si>
    <t>25.3.1</t>
  </si>
  <si>
    <t>25.4</t>
  </si>
  <si>
    <t>25.5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</si>
  <si>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оптовом рынке</t>
  </si>
  <si>
    <t>установленная электрическая мощность электростанций, входящих в Единую энергетическую систему России, осуществляющих деятельность по производству электрической энергии и продаваемой на розничном рынке</t>
  </si>
  <si>
    <t>Среднесписочная численность работников</t>
  </si>
  <si>
    <t>амортизации, учтенной в ценах (тарифах) на услуги по передаче электрической энергии;</t>
  </si>
  <si>
    <t>производства и поставки электрической энергии и мощности</t>
  </si>
  <si>
    <t>оказания услуг по передаче электрической энергии</t>
  </si>
  <si>
    <t>реализации электрической энергии и мощности</t>
  </si>
  <si>
    <t>производство и поставка электрической энергии (мощности) на розничных рынках электрической энергии</t>
  </si>
  <si>
    <t>5.1.1</t>
  </si>
  <si>
    <t>5.1.2</t>
  </si>
  <si>
    <t>10.1.1</t>
  </si>
  <si>
    <t>10.1.2</t>
  </si>
  <si>
    <t>10.9.1</t>
  </si>
  <si>
    <t>10.9.2</t>
  </si>
  <si>
    <t>23.1.1.1</t>
  </si>
  <si>
    <t>23.1.1.1.а</t>
  </si>
  <si>
    <t>23.1.1.2</t>
  </si>
  <si>
    <t>23.1.1.2.а</t>
  </si>
  <si>
    <t>23.1.7</t>
  </si>
  <si>
    <t>Оплата сырья, материалов, запасных частей, инструментов</t>
  </si>
  <si>
    <t>Оплата прочих услуг производственного характера</t>
  </si>
  <si>
    <t>производство и поставка электрической энергии на оптовом рынке электрической энергии и мощности</t>
  </si>
  <si>
    <t>производство и поставка электрической мощности на оптовом рынке электрической энергии и мощности</t>
  </si>
  <si>
    <t>7.1.1</t>
  </si>
  <si>
    <t>7.1.2</t>
  </si>
  <si>
    <t>производство и поставка электрической энергии на оптовом рынке электрической энергиии и мощности</t>
  </si>
  <si>
    <t>Оплата услуг по передаче электрической энергии по единой (национальной) общероссийской электрической сети</t>
  </si>
  <si>
    <t>по оплате услуг на передачу электрической энергии по единой (национальной) общероссийской электрической сети</t>
  </si>
  <si>
    <t>25.1.1.2</t>
  </si>
  <si>
    <t>25.1.1.1</t>
  </si>
  <si>
    <t>25.3.1.1</t>
  </si>
  <si>
    <t>25.3.1.2</t>
  </si>
  <si>
    <t>Объем покупной продукции для последующей продажи</t>
  </si>
  <si>
    <t>1.1.1.8</t>
  </si>
  <si>
    <t>средства от эмиссии акций</t>
  </si>
  <si>
    <t>цен (тарифов) на услуги по передаче электрической энергии;</t>
  </si>
  <si>
    <t xml:space="preserve">1. Финансово-экономическая модель деятельности субъекта электроэнергетики </t>
  </si>
  <si>
    <t>23.2.9</t>
  </si>
  <si>
    <t>прочая кредиторская задолженность</t>
  </si>
  <si>
    <t>23.2.9.а</t>
  </si>
  <si>
    <t>** строка заполняется в объеме притока денежных средств от эмиссии акций. В случае оплаты эмиссии акций с использованием не денежных операций, данная строка не заполняется</t>
  </si>
  <si>
    <t>Поступления от эмиссии акций**</t>
  </si>
  <si>
    <t>23.3.1.1</t>
  </si>
  <si>
    <t>23.3.1.2</t>
  </si>
  <si>
    <t>1.1.1.1.1</t>
  </si>
  <si>
    <t>1.1.1.1.2</t>
  </si>
  <si>
    <t>1.2.1.1.1</t>
  </si>
  <si>
    <t>1.2.1.1.2</t>
  </si>
  <si>
    <t>1.2.3.1.1</t>
  </si>
  <si>
    <t>1.2.3.1.2.</t>
  </si>
  <si>
    <t>за счет средств федерального бюджета</t>
  </si>
  <si>
    <t>за счет средств консолидированного бюджета субъекта Российской Федерации</t>
  </si>
  <si>
    <t>9.2.1</t>
  </si>
  <si>
    <t>9.3.1</t>
  </si>
  <si>
    <t>13.4</t>
  </si>
  <si>
    <t>13.4.1</t>
  </si>
  <si>
    <t>проценты по долговым обязательствам, включаемым в стоимость инвестиционного актива</t>
  </si>
  <si>
    <t>расходы на топливо на технологические цели</t>
  </si>
  <si>
    <t>покупная энергия, в том числе:</t>
  </si>
  <si>
    <t>сырье, материалы, запасные части, инструменты</t>
  </si>
  <si>
    <t>прочие материальные расходы</t>
  </si>
  <si>
    <t>доходы от участия в других организациях</t>
  </si>
  <si>
    <t>проценты к получению</t>
  </si>
  <si>
    <t>прочие внереализационные доходы</t>
  </si>
  <si>
    <t>расходы, связанные с персоналом</t>
  </si>
  <si>
    <t>проценты к уплате</t>
  </si>
  <si>
    <t>прочие внереализационные расходы</t>
  </si>
  <si>
    <t>Оказание услуг по передаче электрической энергии</t>
  </si>
  <si>
    <t>Оказание услуг по технологическому присоединению</t>
  </si>
  <si>
    <t>Реализация электрической энергии и мощности</t>
  </si>
  <si>
    <t>Прочая деятельность</t>
  </si>
  <si>
    <t>Производство и поставка электрической энергии на оптовом рынке электрической энергии и мощности</t>
  </si>
  <si>
    <t>возврат инвестированного капитала, направляемый на инвестиции</t>
  </si>
  <si>
    <t>доход на инвестированный капитал, направляемый на инвестиции</t>
  </si>
  <si>
    <t>заемные средства, направляемые на инвестиции</t>
  </si>
  <si>
    <t>краткосрочные кредиты и займы на начало периода</t>
  </si>
  <si>
    <t>краткосрочные кредиты и займы на конец периода</t>
  </si>
  <si>
    <t>от производства и поставки электрической энергии и мощности</t>
  </si>
  <si>
    <t>от производства и поставки электрической энергии на оптовом рынке электрической энергии и мощности</t>
  </si>
  <si>
    <t>от производства и поставки электрической мощности на оптовом рынке электрической энергии и мощности</t>
  </si>
  <si>
    <t>от производства и поставки электрической энергии (мощности) на розничных рынках электрической энергии</t>
  </si>
  <si>
    <t>от оказания услуг по передаче электрической энергии</t>
  </si>
  <si>
    <t>от реализации электрической энергии и мощности</t>
  </si>
  <si>
    <t>территориальные сетевые организации</t>
  </si>
  <si>
    <t>потребители, не являющиеся территориальными сетевыми организациями</t>
  </si>
  <si>
    <t>у.е.</t>
  </si>
  <si>
    <t>Количество условных единиц обслуживаемого электросетевого оборудования</t>
  </si>
  <si>
    <t>от "13" апреля 2017 г. № 310</t>
  </si>
  <si>
    <r>
      <t>Форма №</t>
    </r>
    <r>
      <rPr>
        <b/>
        <sz val="18"/>
        <color indexed="10"/>
        <rFont val="Times New Roman"/>
        <family val="1"/>
        <charset val="204"/>
      </rPr>
      <t xml:space="preserve"> 21:</t>
    </r>
    <r>
      <rPr>
        <b/>
        <sz val="18"/>
        <rFont val="Times New Roman"/>
        <family val="1"/>
        <charset val="204"/>
      </rPr>
      <t xml:space="preserve"> Финансовый план субъекта электроэнергетики</t>
    </r>
  </si>
  <si>
    <t>Субъект Российской Федерации: Саратовская область</t>
  </si>
  <si>
    <t>14</t>
  </si>
  <si>
    <t>16</t>
  </si>
  <si>
    <t>х</t>
  </si>
  <si>
    <t>19</t>
  </si>
  <si>
    <t>Инвестиционная программа Акционерного общества коммунальных электрических сетей Саратовской области "Облкоммунэнерго" на 2022-2026 годы</t>
  </si>
  <si>
    <t>20</t>
  </si>
  <si>
    <t>План</t>
  </si>
  <si>
    <t>Прогноз</t>
  </si>
  <si>
    <t>8</t>
  </si>
  <si>
    <t>9</t>
  </si>
  <si>
    <t>11</t>
  </si>
  <si>
    <t>13</t>
  </si>
  <si>
    <t>Заместитель генерального директора по экономике и финансам</t>
  </si>
  <si>
    <t>В.В.Верещагина</t>
  </si>
  <si>
    <t>Исп. М.В.Менская</t>
  </si>
  <si>
    <t xml:space="preserve">                    Год раскрытия информации: 2023 год</t>
  </si>
  <si>
    <t>Скорректированные плановые значения показателей приведены в соответствии с приказом Министерства промышленности и энергетики Саратовской области № 255 от 31.10.2022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</si>
</sst>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5">
    <numFmt numFmtId="164" formatCode="_-* #,##0.00\ _₽_-;\-* #,##0.00\ _₽_-;_-* &quot;-&quot;??\ _₽_-;_-@_-"/>
    <numFmt numFmtId="165" formatCode="_-* #,##0.00_р_._-;\-* #,##0.00_р_._-;_-* &quot;-&quot;??_р_._-;_-@_-"/>
    <numFmt numFmtId="166" formatCode="_-* #,##0.00\ _р_._-;\-* #,##0.00\ _р_._-;_-* &quot;-&quot;??\ _р_._-;_-@_-"/>
    <numFmt numFmtId="167" formatCode="#,##0_ ;\-#,##0\ "/>
    <numFmt numFmtId="168" formatCode="#,##0.0"/>
    <numFmt numFmtId="169" formatCode="#,##0.000"/>
    <numFmt numFmtId="170" formatCode="0.0"/>
    <numFmt numFmtId="171" formatCode="0.000"/>
    <numFmt numFmtId="172" formatCode="_-* #,##0_р_._-;\-* #,##0_р_._-;_-* &quot;-&quot;??_р_._-;_-@_-"/>
    <numFmt numFmtId="173" formatCode="_-* #,##0.0_р_._-;\-* #,##0.0_р_._-;_-* &quot;-&quot;??_р_._-;_-@_-"/>
    <numFmt numFmtId="174" formatCode="#,##0_р_."/>
    <numFmt numFmtId="175" formatCode="0.0%"/>
    <numFmt numFmtId="176" formatCode="_-* #,##0\ _₽_-;\-* #,##0\ _₽_-;_-* &quot;-&quot;??\ _₽_-;_-@_-"/>
    <numFmt numFmtId="177" formatCode="0.00_ ;[Red]\-0.00\ "/>
    <numFmt numFmtId="178" formatCode="#,##0.00_ ;[Red]\-#,##0.00\ "/>
  </numFmts>
  <fonts count="81" x14ac:knownFonts="1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name val="Times New Roman CYR"/>
    </font>
    <font>
      <sz val="12"/>
      <name val="Times New Roman CYR"/>
    </font>
    <font>
      <sz val="11"/>
      <color indexed="8"/>
      <name val="Calibri"/>
      <family val="2"/>
      <charset val="204"/>
    </font>
    <font>
      <sz val="11"/>
      <color indexed="9"/>
      <name val="Calibri"/>
      <family val="2"/>
      <charset val="204"/>
    </font>
    <font>
      <sz val="10"/>
      <name val="Arial"/>
      <family val="2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name val="Arial"/>
      <family val="2"/>
      <charset val="204"/>
    </font>
    <font>
      <sz val="10"/>
      <name val="Arial Cyr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0"/>
      <name val="Helv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8"/>
      <name val="Times New Roman Cyr"/>
      <family val="1"/>
      <charset val="204"/>
    </font>
    <font>
      <sz val="8"/>
      <name val="Times New Roman Cyr"/>
      <family val="1"/>
      <charset val="204"/>
    </font>
    <font>
      <sz val="11"/>
      <name val="Arial"/>
      <family val="2"/>
      <charset val="204"/>
    </font>
    <font>
      <sz val="8"/>
      <name val="Times New Roman"/>
      <family val="1"/>
    </font>
    <font>
      <b/>
      <sz val="10"/>
      <name val="Times New Roman CYR"/>
      <family val="1"/>
      <charset val="204"/>
    </font>
    <font>
      <sz val="12"/>
      <color indexed="8"/>
      <name val="Times New Roman"/>
      <family val="1"/>
      <charset val="204"/>
    </font>
    <font>
      <i/>
      <sz val="12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 CYR"/>
      <charset val="204"/>
    </font>
    <font>
      <b/>
      <sz val="13"/>
      <color indexed="8"/>
      <name val="Times New Roman"/>
      <family val="1"/>
      <charset val="204"/>
    </font>
    <font>
      <sz val="12"/>
      <name val="Arial"/>
      <family val="2"/>
      <charset val="204"/>
    </font>
    <font>
      <sz val="10"/>
      <name val="Arial Cyr"/>
      <family val="2"/>
      <charset val="204"/>
    </font>
    <font>
      <sz val="10"/>
      <color indexed="62"/>
      <name val="Arial Cyr"/>
      <family val="2"/>
      <charset val="204"/>
    </font>
    <font>
      <sz val="10"/>
      <name val="Arial Narrow"/>
      <family val="2"/>
      <charset val="204"/>
    </font>
    <font>
      <b/>
      <sz val="10"/>
      <name val="Times New Roman CYR"/>
    </font>
    <font>
      <b/>
      <sz val="18"/>
      <name val="Times New Roman"/>
      <family val="1"/>
      <charset val="204"/>
    </font>
    <font>
      <i/>
      <sz val="10"/>
      <name val="Times New Roman CYR"/>
    </font>
    <font>
      <i/>
      <sz val="10"/>
      <name val="Times New Roman"/>
      <family val="1"/>
      <charset val="204"/>
    </font>
    <font>
      <sz val="16"/>
      <name val="Times New Roman"/>
      <family val="1"/>
      <charset val="204"/>
    </font>
    <font>
      <sz val="14"/>
      <name val="Times New Roman Cyr"/>
      <charset val="204"/>
    </font>
    <font>
      <sz val="11"/>
      <color indexed="8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2"/>
      <color indexed="60"/>
      <name val="Times New Roman"/>
      <family val="1"/>
      <charset val="204"/>
    </font>
    <font>
      <sz val="12"/>
      <color indexed="10"/>
      <name val="Times New Roman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libri"/>
      <family val="2"/>
    </font>
    <font>
      <sz val="12"/>
      <color indexed="8"/>
      <name val="Calibri"/>
      <family val="2"/>
      <charset val="204"/>
    </font>
    <font>
      <b/>
      <sz val="12"/>
      <color indexed="9"/>
      <name val="Calibri"/>
      <family val="2"/>
    </font>
    <font>
      <b/>
      <sz val="12"/>
      <color indexed="9"/>
      <name val="Calibri"/>
      <family val="2"/>
      <charset val="204"/>
    </font>
    <font>
      <sz val="12"/>
      <name val="Calibri"/>
      <family val="2"/>
      <charset val="204"/>
    </font>
    <font>
      <b/>
      <sz val="12"/>
      <name val="Calibri"/>
      <family val="2"/>
      <charset val="204"/>
    </font>
    <font>
      <sz val="12"/>
      <color indexed="10"/>
      <name val="Calibri"/>
      <family val="2"/>
      <charset val="204"/>
    </font>
    <font>
      <b/>
      <sz val="13"/>
      <name val="Calibri"/>
      <family val="2"/>
      <charset val="204"/>
    </font>
    <font>
      <i/>
      <sz val="12"/>
      <name val="Calibri"/>
      <family val="2"/>
      <charset val="204"/>
    </font>
    <font>
      <b/>
      <sz val="14"/>
      <color indexed="10"/>
      <name val="Calibri"/>
      <family val="2"/>
      <charset val="204"/>
    </font>
    <font>
      <b/>
      <sz val="12"/>
      <color indexed="8"/>
      <name val="Calibri"/>
      <family val="2"/>
      <charset val="204"/>
    </font>
    <font>
      <i/>
      <sz val="12"/>
      <color indexed="8"/>
      <name val="Calibri"/>
      <family val="2"/>
      <charset val="204"/>
    </font>
    <font>
      <b/>
      <sz val="12"/>
      <color indexed="60"/>
      <name val="Calibri"/>
      <family val="2"/>
      <charset val="204"/>
    </font>
    <font>
      <sz val="14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b/>
      <sz val="18"/>
      <color indexed="10"/>
      <name val="Times New Roman"/>
      <family val="1"/>
      <charset val="204"/>
    </font>
    <font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sz val="11"/>
      <color rgb="FF000000"/>
      <name val="SimSun"/>
      <family val="2"/>
      <charset val="204"/>
    </font>
    <font>
      <sz val="11"/>
      <color theme="1"/>
      <name val="Calibri"/>
      <family val="2"/>
      <scheme val="minor"/>
    </font>
    <font>
      <sz val="10"/>
      <color rgb="FFFF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0"/>
      <name val="Times New Roman"/>
      <family val="1"/>
      <charset val="204"/>
    </font>
    <font>
      <sz val="1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name val="Calibri"/>
      <family val="2"/>
      <charset val="204"/>
      <scheme val="minor"/>
    </font>
  </fonts>
  <fills count="39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49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 tint="-0.34998626667073579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99FFCC"/>
        <bgColor indexed="64"/>
      </patternFill>
    </fill>
  </fills>
  <borders count="7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/>
      <bottom style="thin">
        <color indexed="64"/>
      </bottom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81">
    <xf numFmtId="0" fontId="0" fillId="0" borderId="0"/>
    <xf numFmtId="0" fontId="5" fillId="2" borderId="0" applyNumberFormat="0" applyBorder="0" applyAlignment="0" applyProtection="0"/>
    <xf numFmtId="0" fontId="5" fillId="3" borderId="0" applyNumberFormat="0" applyBorder="0" applyAlignment="0" applyProtection="0"/>
    <xf numFmtId="0" fontId="5" fillId="4" borderId="0" applyNumberFormat="0" applyBorder="0" applyAlignment="0" applyProtection="0"/>
    <xf numFmtId="0" fontId="5" fillId="5" borderId="0" applyNumberFormat="0" applyBorder="0" applyAlignment="0" applyProtection="0"/>
    <xf numFmtId="0" fontId="5" fillId="6" borderId="0" applyNumberFormat="0" applyBorder="0" applyAlignment="0" applyProtection="0"/>
    <xf numFmtId="0" fontId="5" fillId="7" borderId="0" applyNumberFormat="0" applyBorder="0" applyAlignment="0" applyProtection="0"/>
    <xf numFmtId="0" fontId="5" fillId="8" borderId="0" applyNumberFormat="0" applyBorder="0" applyAlignment="0" applyProtection="0"/>
    <xf numFmtId="0" fontId="5" fillId="9" borderId="0" applyNumberFormat="0" applyBorder="0" applyAlignment="0" applyProtection="0"/>
    <xf numFmtId="0" fontId="5" fillId="10" borderId="0" applyNumberFormat="0" applyBorder="0" applyAlignment="0" applyProtection="0"/>
    <xf numFmtId="0" fontId="5" fillId="5" borderId="0" applyNumberFormat="0" applyBorder="0" applyAlignment="0" applyProtection="0"/>
    <xf numFmtId="0" fontId="5" fillId="8" borderId="0" applyNumberFormat="0" applyBorder="0" applyAlignment="0" applyProtection="0"/>
    <xf numFmtId="0" fontId="5" fillId="11" borderId="0" applyNumberFormat="0" applyBorder="0" applyAlignment="0" applyProtection="0"/>
    <xf numFmtId="0" fontId="6" fillId="12" borderId="0" applyNumberFormat="0" applyBorder="0" applyAlignment="0" applyProtection="0"/>
    <xf numFmtId="0" fontId="6" fillId="9" borderId="0" applyNumberFormat="0" applyBorder="0" applyAlignment="0" applyProtection="0"/>
    <xf numFmtId="0" fontId="6" fillId="10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5" borderId="0" applyNumberFormat="0" applyBorder="0" applyAlignment="0" applyProtection="0"/>
    <xf numFmtId="0" fontId="7" fillId="0" borderId="0"/>
    <xf numFmtId="0" fontId="6" fillId="16" borderId="0" applyNumberFormat="0" applyBorder="0" applyAlignment="0" applyProtection="0"/>
    <xf numFmtId="0" fontId="6" fillId="17" borderId="0" applyNumberFormat="0" applyBorder="0" applyAlignment="0" applyProtection="0"/>
    <xf numFmtId="0" fontId="6" fillId="18" borderId="0" applyNumberFormat="0" applyBorder="0" applyAlignment="0" applyProtection="0"/>
    <xf numFmtId="0" fontId="6" fillId="13" borderId="0" applyNumberFormat="0" applyBorder="0" applyAlignment="0" applyProtection="0"/>
    <xf numFmtId="0" fontId="6" fillId="14" borderId="0" applyNumberFormat="0" applyBorder="0" applyAlignment="0" applyProtection="0"/>
    <xf numFmtId="0" fontId="6" fillId="19" borderId="0" applyNumberFormat="0" applyBorder="0" applyAlignment="0" applyProtection="0"/>
    <xf numFmtId="0" fontId="8" fillId="7" borderId="1" applyNumberFormat="0" applyAlignment="0" applyProtection="0"/>
    <xf numFmtId="0" fontId="9" fillId="20" borderId="2" applyNumberFormat="0" applyAlignment="0" applyProtection="0"/>
    <xf numFmtId="0" fontId="10" fillId="20" borderId="1" applyNumberFormat="0" applyAlignment="0" applyProtection="0"/>
    <xf numFmtId="0" fontId="11" fillId="0" borderId="3" applyNumberFormat="0" applyFill="0" applyAlignment="0" applyProtection="0"/>
    <xf numFmtId="0" fontId="12" fillId="0" borderId="4" applyNumberFormat="0" applyFill="0" applyAlignment="0" applyProtection="0"/>
    <xf numFmtId="0" fontId="13" fillId="0" borderId="5" applyNumberFormat="0" applyFill="0" applyAlignment="0" applyProtection="0"/>
    <xf numFmtId="0" fontId="13" fillId="0" borderId="0" applyNumberFormat="0" applyFill="0" applyBorder="0" applyAlignment="0" applyProtection="0"/>
    <xf numFmtId="0" fontId="14" fillId="0" borderId="6" applyNumberFormat="0" applyFill="0" applyAlignment="0" applyProtection="0"/>
    <xf numFmtId="0" fontId="15" fillId="21" borderId="7" applyNumberFormat="0" applyAlignment="0" applyProtection="0"/>
    <xf numFmtId="0" fontId="16" fillId="0" borderId="0" applyNumberFormat="0" applyFill="0" applyBorder="0" applyAlignment="0" applyProtection="0"/>
    <xf numFmtId="0" fontId="17" fillId="22" borderId="0" applyNumberFormat="0" applyBorder="0" applyAlignment="0" applyProtection="0"/>
    <xf numFmtId="0" fontId="19" fillId="0" borderId="0"/>
    <xf numFmtId="0" fontId="18" fillId="0" borderId="0"/>
    <xf numFmtId="0" fontId="19" fillId="0" borderId="0"/>
    <xf numFmtId="0" fontId="19" fillId="0" borderId="0"/>
    <xf numFmtId="0" fontId="1" fillId="0" borderId="0"/>
    <xf numFmtId="0" fontId="72" fillId="0" borderId="0"/>
    <xf numFmtId="0" fontId="1" fillId="0" borderId="0"/>
    <xf numFmtId="0" fontId="18" fillId="0" borderId="0"/>
    <xf numFmtId="0" fontId="1" fillId="0" borderId="0"/>
    <xf numFmtId="0" fontId="18" fillId="0" borderId="0"/>
    <xf numFmtId="0" fontId="73" fillId="0" borderId="0"/>
    <xf numFmtId="0" fontId="1" fillId="0" borderId="0"/>
    <xf numFmtId="0" fontId="73" fillId="0" borderId="0"/>
    <xf numFmtId="0" fontId="72" fillId="0" borderId="0"/>
    <xf numFmtId="0" fontId="72" fillId="0" borderId="0"/>
    <xf numFmtId="0" fontId="72" fillId="0" borderId="0"/>
    <xf numFmtId="0" fontId="72" fillId="0" borderId="0"/>
    <xf numFmtId="0" fontId="74" fillId="0" borderId="0"/>
    <xf numFmtId="0" fontId="72" fillId="0" borderId="0"/>
    <xf numFmtId="0" fontId="1" fillId="0" borderId="0"/>
    <xf numFmtId="0" fontId="19" fillId="0" borderId="0"/>
    <xf numFmtId="0" fontId="30" fillId="0" borderId="0"/>
    <xf numFmtId="0" fontId="1" fillId="0" borderId="0"/>
    <xf numFmtId="0" fontId="20" fillId="3" borderId="0" applyNumberFormat="0" applyBorder="0" applyAlignment="0" applyProtection="0"/>
    <xf numFmtId="0" fontId="21" fillId="0" borderId="0" applyNumberFormat="0" applyFill="0" applyBorder="0" applyAlignment="0" applyProtection="0"/>
    <xf numFmtId="0" fontId="5" fillId="23" borderId="8" applyNumberFormat="0" applyFont="0" applyAlignment="0" applyProtection="0"/>
    <xf numFmtId="9" fontId="48" fillId="0" borderId="0" applyFont="0" applyFill="0" applyBorder="0" applyAlignment="0" applyProtection="0"/>
    <xf numFmtId="9" fontId="18" fillId="0" borderId="0" applyFont="0" applyFill="0" applyBorder="0" applyAlignment="0" applyProtection="0"/>
    <xf numFmtId="9" fontId="40" fillId="0" borderId="0" applyFill="0" applyBorder="0" applyAlignment="0" applyProtection="0"/>
    <xf numFmtId="9" fontId="39" fillId="0" borderId="0" applyFont="0" applyFill="0" applyBorder="0" applyAlignment="0" applyProtection="0"/>
    <xf numFmtId="9" fontId="1" fillId="0" borderId="0" applyFont="0" applyFill="0" applyBorder="0" applyAlignment="0" applyProtection="0"/>
    <xf numFmtId="9" fontId="48" fillId="0" borderId="0" applyFont="0" applyFill="0" applyBorder="0" applyAlignment="0" applyProtection="0"/>
    <xf numFmtId="0" fontId="22" fillId="0" borderId="9" applyNumberFormat="0" applyFill="0" applyAlignment="0" applyProtection="0"/>
    <xf numFmtId="0" fontId="23" fillId="0" borderId="0"/>
    <xf numFmtId="0" fontId="24" fillId="0" borderId="0" applyNumberFormat="0" applyFill="0" applyBorder="0" applyAlignment="0" applyProtection="0"/>
    <xf numFmtId="165" fontId="48" fillId="0" borderId="0" applyFont="0" applyFill="0" applyBorder="0" applyAlignment="0" applyProtection="0"/>
    <xf numFmtId="165" fontId="48" fillId="0" borderId="0" applyFont="0" applyFill="0" applyBorder="0" applyAlignment="0" applyProtection="0"/>
    <xf numFmtId="167" fontId="18" fillId="0" borderId="0" applyFont="0" applyFill="0" applyBorder="0" applyAlignment="0" applyProtection="0"/>
    <xf numFmtId="166" fontId="48" fillId="0" borderId="0" applyFont="0" applyFill="0" applyBorder="0" applyAlignment="0" applyProtection="0"/>
    <xf numFmtId="165" fontId="41" fillId="0" borderId="0" applyFont="0" applyFill="0" applyBorder="0" applyAlignment="0" applyProtection="0"/>
    <xf numFmtId="166" fontId="7" fillId="0" borderId="0" applyFont="0" applyFill="0" applyBorder="0" applyAlignment="0" applyProtection="0"/>
    <xf numFmtId="165" fontId="48" fillId="0" borderId="0" applyFont="0" applyFill="0" applyBorder="0" applyAlignment="0" applyProtection="0"/>
    <xf numFmtId="165" fontId="18" fillId="0" borderId="0" applyFont="0" applyFill="0" applyBorder="0" applyAlignment="0" applyProtection="0"/>
    <xf numFmtId="0" fontId="25" fillId="4" borderId="0" applyNumberFormat="0" applyBorder="0" applyAlignment="0" applyProtection="0"/>
  </cellStyleXfs>
  <cellXfs count="718">
    <xf numFmtId="0" fontId="0" fillId="0" borderId="0" xfId="0"/>
    <xf numFmtId="0" fontId="28" fillId="0" borderId="10" xfId="0" applyFont="1" applyBorder="1" applyAlignment="1">
      <alignment horizontal="left"/>
    </xf>
    <xf numFmtId="0" fontId="28" fillId="0" borderId="10" xfId="0" applyFont="1" applyBorder="1"/>
    <xf numFmtId="168" fontId="29" fillId="0" borderId="10" xfId="0" applyNumberFormat="1" applyFont="1" applyBorder="1" applyAlignment="1">
      <alignment horizontal="center"/>
    </xf>
    <xf numFmtId="49" fontId="29" fillId="0" borderId="11" xfId="0" applyNumberFormat="1" applyFont="1" applyBorder="1" applyAlignment="1">
      <alignment horizontal="left" vertical="center" wrapText="1"/>
    </xf>
    <xf numFmtId="0" fontId="29" fillId="0" borderId="11" xfId="0" applyFont="1" applyBorder="1" applyAlignment="1">
      <alignment horizontal="left" wrapText="1"/>
    </xf>
    <xf numFmtId="168" fontId="29" fillId="0" borderId="12" xfId="0" applyNumberFormat="1" applyFont="1" applyBorder="1" applyAlignment="1">
      <alignment horizontal="center"/>
    </xf>
    <xf numFmtId="0" fontId="29" fillId="0" borderId="11" xfId="0" applyFont="1" applyBorder="1" applyAlignment="1">
      <alignment horizontal="left" vertical="center" wrapText="1"/>
    </xf>
    <xf numFmtId="168" fontId="29" fillId="0" borderId="12" xfId="0" applyNumberFormat="1" applyFont="1" applyBorder="1" applyAlignment="1">
      <alignment horizontal="center" vertical="center"/>
    </xf>
    <xf numFmtId="49" fontId="31" fillId="0" borderId="11" xfId="0" applyNumberFormat="1" applyFont="1" applyBorder="1" applyAlignment="1">
      <alignment horizontal="left" vertical="center" wrapText="1"/>
    </xf>
    <xf numFmtId="0" fontId="28" fillId="0" borderId="10" xfId="0" applyFont="1" applyBorder="1" applyAlignment="1">
      <alignment horizontal="center"/>
    </xf>
    <xf numFmtId="168" fontId="29" fillId="0" borderId="10" xfId="79" applyNumberFormat="1" applyFont="1" applyFill="1" applyBorder="1" applyAlignment="1" applyProtection="1">
      <alignment horizontal="center"/>
    </xf>
    <xf numFmtId="49" fontId="29" fillId="0" borderId="11" xfId="0" applyNumberFormat="1" applyFont="1" applyBorder="1" applyAlignment="1">
      <alignment horizontal="center" vertical="center" wrapText="1"/>
    </xf>
    <xf numFmtId="0" fontId="29" fillId="0" borderId="12" xfId="0" applyFont="1" applyBorder="1" applyAlignment="1">
      <alignment horizontal="left" vertical="center" wrapText="1"/>
    </xf>
    <xf numFmtId="0" fontId="29" fillId="0" borderId="13" xfId="0" applyFont="1" applyBorder="1" applyAlignment="1">
      <alignment horizontal="left" vertical="center"/>
    </xf>
    <xf numFmtId="0" fontId="29" fillId="0" borderId="11" xfId="58" applyFont="1" applyBorder="1" applyAlignment="1">
      <alignment horizontal="left" vertical="top" wrapText="1"/>
    </xf>
    <xf numFmtId="168" fontId="29" fillId="0" borderId="11" xfId="79" applyNumberFormat="1" applyFont="1" applyFill="1" applyBorder="1" applyAlignment="1" applyProtection="1">
      <alignment horizontal="center"/>
    </xf>
    <xf numFmtId="49" fontId="29" fillId="0" borderId="12" xfId="0" applyNumberFormat="1" applyFont="1" applyBorder="1" applyAlignment="1">
      <alignment horizontal="center" vertical="center" wrapText="1"/>
    </xf>
    <xf numFmtId="0" fontId="29" fillId="0" borderId="11" xfId="58" applyFont="1" applyBorder="1" applyAlignment="1">
      <alignment horizontal="left" vertical="top" wrapText="1" indent="3"/>
    </xf>
    <xf numFmtId="0" fontId="29" fillId="0" borderId="11" xfId="58" applyFont="1" applyBorder="1" applyAlignment="1">
      <alignment horizontal="left" vertical="center" wrapText="1"/>
    </xf>
    <xf numFmtId="0" fontId="29" fillId="0" borderId="13" xfId="58" applyFont="1" applyBorder="1" applyAlignment="1">
      <alignment horizontal="left" vertical="top" wrapText="1" indent="3"/>
    </xf>
    <xf numFmtId="168" fontId="29" fillId="0" borderId="14" xfId="79" applyNumberFormat="1" applyFont="1" applyFill="1" applyBorder="1" applyAlignment="1" applyProtection="1">
      <alignment horizontal="center"/>
    </xf>
    <xf numFmtId="0" fontId="32" fillId="0" borderId="10" xfId="0" applyFont="1" applyBorder="1"/>
    <xf numFmtId="168" fontId="29" fillId="24" borderId="10" xfId="0" applyNumberFormat="1" applyFont="1" applyFill="1" applyBorder="1"/>
    <xf numFmtId="168" fontId="29" fillId="24" borderId="12" xfId="0" applyNumberFormat="1" applyFont="1" applyFill="1" applyBorder="1"/>
    <xf numFmtId="168" fontId="29" fillId="24" borderId="11" xfId="0" applyNumberFormat="1" applyFont="1" applyFill="1" applyBorder="1"/>
    <xf numFmtId="168" fontId="29" fillId="24" borderId="11" xfId="0" applyNumberFormat="1" applyFont="1" applyFill="1" applyBorder="1" applyAlignment="1">
      <alignment vertical="center"/>
    </xf>
    <xf numFmtId="168" fontId="29" fillId="24" borderId="15" xfId="0" applyNumberFormat="1" applyFont="1" applyFill="1" applyBorder="1"/>
    <xf numFmtId="168" fontId="29" fillId="24" borderId="10" xfId="79" applyNumberFormat="1" applyFont="1" applyFill="1" applyBorder="1" applyAlignment="1" applyProtection="1">
      <alignment horizontal="right"/>
    </xf>
    <xf numFmtId="168" fontId="29" fillId="24" borderId="16" xfId="0" applyNumberFormat="1" applyFont="1" applyFill="1" applyBorder="1"/>
    <xf numFmtId="0" fontId="29" fillId="0" borderId="0" xfId="58" applyFont="1" applyAlignment="1">
      <alignment horizontal="left" vertical="top" wrapText="1" indent="3"/>
    </xf>
    <xf numFmtId="168" fontId="0" fillId="0" borderId="0" xfId="0" applyNumberFormat="1"/>
    <xf numFmtId="49" fontId="29" fillId="25" borderId="11" xfId="0" applyNumberFormat="1" applyFont="1" applyFill="1" applyBorder="1" applyAlignment="1">
      <alignment horizontal="left" vertical="center" wrapText="1"/>
    </xf>
    <xf numFmtId="0" fontId="29" fillId="25" borderId="11" xfId="0" applyFont="1" applyFill="1" applyBorder="1" applyAlignment="1">
      <alignment horizontal="left" wrapText="1"/>
    </xf>
    <xf numFmtId="168" fontId="29" fillId="25" borderId="12" xfId="0" applyNumberFormat="1" applyFont="1" applyFill="1" applyBorder="1" applyAlignment="1">
      <alignment horizontal="center"/>
    </xf>
    <xf numFmtId="168" fontId="29" fillId="25" borderId="11" xfId="0" applyNumberFormat="1" applyFont="1" applyFill="1" applyBorder="1"/>
    <xf numFmtId="49" fontId="29" fillId="26" borderId="11" xfId="0" applyNumberFormat="1" applyFont="1" applyFill="1" applyBorder="1" applyAlignment="1">
      <alignment horizontal="left" vertical="center" wrapText="1"/>
    </xf>
    <xf numFmtId="0" fontId="29" fillId="26" borderId="11" xfId="58" applyFont="1" applyFill="1" applyBorder="1" applyAlignment="1">
      <alignment vertical="top" wrapText="1"/>
    </xf>
    <xf numFmtId="168" fontId="29" fillId="26" borderId="12" xfId="0" applyNumberFormat="1" applyFont="1" applyFill="1" applyBorder="1" applyAlignment="1">
      <alignment horizontal="center"/>
    </xf>
    <xf numFmtId="168" fontId="29" fillId="26" borderId="11" xfId="0" applyNumberFormat="1" applyFont="1" applyFill="1" applyBorder="1" applyAlignment="1">
      <alignment vertical="center"/>
    </xf>
    <xf numFmtId="49" fontId="29" fillId="25" borderId="11" xfId="0" applyNumberFormat="1" applyFont="1" applyFill="1" applyBorder="1" applyAlignment="1">
      <alignment horizontal="center" vertical="center" wrapText="1"/>
    </xf>
    <xf numFmtId="0" fontId="29" fillId="25" borderId="11" xfId="0" applyFont="1" applyFill="1" applyBorder="1" applyAlignment="1">
      <alignment horizontal="left" vertical="center" wrapText="1"/>
    </xf>
    <xf numFmtId="168" fontId="29" fillId="25" borderId="12" xfId="0" applyNumberFormat="1" applyFont="1" applyFill="1" applyBorder="1" applyAlignment="1">
      <alignment horizontal="center" vertical="center"/>
    </xf>
    <xf numFmtId="168" fontId="29" fillId="25" borderId="11" xfId="0" applyNumberFormat="1" applyFont="1" applyFill="1" applyBorder="1" applyAlignment="1">
      <alignment vertical="center"/>
    </xf>
    <xf numFmtId="0" fontId="29" fillId="25" borderId="11" xfId="58" applyFont="1" applyFill="1" applyBorder="1" applyAlignment="1">
      <alignment horizontal="left" vertical="top" wrapText="1"/>
    </xf>
    <xf numFmtId="168" fontId="29" fillId="25" borderId="11" xfId="79" applyNumberFormat="1" applyFont="1" applyFill="1" applyBorder="1" applyAlignment="1" applyProtection="1">
      <alignment horizontal="center"/>
    </xf>
    <xf numFmtId="168" fontId="29" fillId="26" borderId="11" xfId="0" applyNumberFormat="1" applyFont="1" applyFill="1" applyBorder="1"/>
    <xf numFmtId="49" fontId="29" fillId="27" borderId="11" xfId="0" applyNumberFormat="1" applyFont="1" applyFill="1" applyBorder="1" applyAlignment="1">
      <alignment horizontal="center" vertical="center" wrapText="1"/>
    </xf>
    <xf numFmtId="0" fontId="29" fillId="27" borderId="11" xfId="58" applyFont="1" applyFill="1" applyBorder="1" applyAlignment="1">
      <alignment horizontal="left" vertical="top" wrapText="1"/>
    </xf>
    <xf numFmtId="168" fontId="29" fillId="27" borderId="11" xfId="79" applyNumberFormat="1" applyFont="1" applyFill="1" applyBorder="1" applyAlignment="1" applyProtection="1">
      <alignment horizontal="center"/>
    </xf>
    <xf numFmtId="168" fontId="29" fillId="27" borderId="11" xfId="0" applyNumberFormat="1" applyFont="1" applyFill="1" applyBorder="1"/>
    <xf numFmtId="0" fontId="49" fillId="0" borderId="0" xfId="0" applyFont="1" applyAlignment="1">
      <alignment horizontal="center" vertical="center" wrapText="1"/>
    </xf>
    <xf numFmtId="168" fontId="29" fillId="24" borderId="12" xfId="0" applyNumberFormat="1" applyFont="1" applyFill="1" applyBorder="1" applyAlignment="1">
      <alignment vertical="center"/>
    </xf>
    <xf numFmtId="168" fontId="29" fillId="24" borderId="13" xfId="0" applyNumberFormat="1" applyFont="1" applyFill="1" applyBorder="1" applyAlignment="1">
      <alignment vertical="center"/>
    </xf>
    <xf numFmtId="168" fontId="29" fillId="24" borderId="14" xfId="0" applyNumberFormat="1" applyFont="1" applyFill="1" applyBorder="1"/>
    <xf numFmtId="168" fontId="29" fillId="0" borderId="12" xfId="0" applyNumberFormat="1" applyFont="1" applyBorder="1" applyProtection="1">
      <protection locked="0"/>
    </xf>
    <xf numFmtId="168" fontId="29" fillId="0" borderId="12" xfId="0" applyNumberFormat="1" applyFont="1" applyBorder="1" applyAlignment="1" applyProtection="1">
      <alignment vertical="center"/>
      <protection locked="0"/>
    </xf>
    <xf numFmtId="168" fontId="29" fillId="28" borderId="12" xfId="0" applyNumberFormat="1" applyFont="1" applyFill="1" applyBorder="1" applyProtection="1">
      <protection locked="0"/>
    </xf>
    <xf numFmtId="168" fontId="29" fillId="24" borderId="11" xfId="79" applyNumberFormat="1" applyFont="1" applyFill="1" applyBorder="1" applyAlignment="1" applyProtection="1">
      <alignment horizontal="right"/>
    </xf>
    <xf numFmtId="168" fontId="29" fillId="28" borderId="14" xfId="79" applyNumberFormat="1" applyFont="1" applyFill="1" applyBorder="1" applyAlignment="1" applyProtection="1">
      <alignment horizontal="right"/>
      <protection locked="0"/>
    </xf>
    <xf numFmtId="168" fontId="29" fillId="25" borderId="12" xfId="0" applyNumberFormat="1" applyFont="1" applyFill="1" applyBorder="1" applyProtection="1">
      <protection locked="0"/>
    </xf>
    <xf numFmtId="168" fontId="29" fillId="25" borderId="12" xfId="0" applyNumberFormat="1" applyFont="1" applyFill="1" applyBorder="1" applyAlignment="1" applyProtection="1">
      <alignment vertical="center"/>
      <protection locked="0"/>
    </xf>
    <xf numFmtId="168" fontId="29" fillId="25" borderId="11" xfId="79" applyNumberFormat="1" applyFont="1" applyFill="1" applyBorder="1" applyAlignment="1" applyProtection="1">
      <alignment horizontal="right"/>
    </xf>
    <xf numFmtId="168" fontId="29" fillId="26" borderId="11" xfId="79" applyNumberFormat="1" applyFont="1" applyFill="1" applyBorder="1" applyAlignment="1" applyProtection="1">
      <alignment horizontal="right"/>
    </xf>
    <xf numFmtId="0" fontId="49" fillId="0" borderId="17" xfId="0" applyFont="1" applyBorder="1" applyAlignment="1">
      <alignment horizontal="center" vertical="center" wrapText="1"/>
    </xf>
    <xf numFmtId="0" fontId="0" fillId="0" borderId="0" xfId="0" applyAlignment="1">
      <alignment vertical="center"/>
    </xf>
    <xf numFmtId="0" fontId="3" fillId="0" borderId="18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center" vertical="center" wrapText="1"/>
    </xf>
    <xf numFmtId="0" fontId="3" fillId="0" borderId="19" xfId="0" applyFont="1" applyBorder="1" applyAlignment="1">
      <alignment horizontal="right" vertical="center" wrapText="1"/>
    </xf>
    <xf numFmtId="0" fontId="4" fillId="0" borderId="20" xfId="0" applyFont="1" applyBorder="1" applyAlignment="1">
      <alignment horizontal="center" vertical="center"/>
    </xf>
    <xf numFmtId="0" fontId="4" fillId="0" borderId="19" xfId="0" applyFont="1" applyBorder="1" applyAlignment="1">
      <alignment horizontal="center" vertical="center"/>
    </xf>
    <xf numFmtId="0" fontId="4" fillId="0" borderId="19" xfId="0" applyFont="1" applyBorder="1" applyAlignment="1">
      <alignment horizontal="right" vertical="center"/>
    </xf>
    <xf numFmtId="0" fontId="27" fillId="0" borderId="19" xfId="0" applyFont="1" applyBorder="1" applyAlignment="1">
      <alignment horizontal="right" vertical="center" wrapText="1"/>
    </xf>
    <xf numFmtId="0" fontId="2" fillId="0" borderId="21" xfId="0" applyFont="1" applyBorder="1" applyAlignment="1">
      <alignment horizontal="center" vertical="center"/>
    </xf>
    <xf numFmtId="0" fontId="2" fillId="0" borderId="19" xfId="0" applyFont="1" applyBorder="1" applyAlignment="1">
      <alignment horizontal="justify" vertical="center" wrapText="1"/>
    </xf>
    <xf numFmtId="2" fontId="2" fillId="0" borderId="19" xfId="0" applyNumberFormat="1" applyFont="1" applyBorder="1" applyAlignment="1">
      <alignment horizontal="right" vertical="center"/>
    </xf>
    <xf numFmtId="170" fontId="1" fillId="0" borderId="19" xfId="0" applyNumberFormat="1" applyFont="1" applyBorder="1" applyAlignment="1">
      <alignment horizontal="right" vertical="center"/>
    </xf>
    <xf numFmtId="170" fontId="2" fillId="0" borderId="0" xfId="0" applyNumberFormat="1" applyFont="1" applyAlignment="1">
      <alignment horizontal="center" vertical="center"/>
    </xf>
    <xf numFmtId="0" fontId="1" fillId="0" borderId="22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 wrapText="1"/>
    </xf>
    <xf numFmtId="1" fontId="2" fillId="0" borderId="19" xfId="0" applyNumberFormat="1" applyFont="1" applyBorder="1" applyAlignment="1">
      <alignment horizontal="right" vertical="center"/>
    </xf>
    <xf numFmtId="0" fontId="1" fillId="0" borderId="23" xfId="0" applyFont="1" applyBorder="1" applyAlignment="1">
      <alignment horizontal="center" vertical="center"/>
    </xf>
    <xf numFmtId="0" fontId="2" fillId="0" borderId="18" xfId="0" applyFont="1" applyBorder="1" applyAlignment="1">
      <alignment horizontal="center" vertical="center"/>
    </xf>
    <xf numFmtId="1" fontId="2" fillId="0" borderId="19" xfId="0" applyNumberFormat="1" applyFont="1" applyBorder="1" applyAlignment="1">
      <alignment horizontal="right" vertical="center" wrapText="1"/>
    </xf>
    <xf numFmtId="0" fontId="2" fillId="0" borderId="22" xfId="0" applyFont="1" applyBorder="1" applyAlignment="1">
      <alignment horizontal="center" vertical="center"/>
    </xf>
    <xf numFmtId="1" fontId="2" fillId="0" borderId="0" xfId="0" applyNumberFormat="1" applyFont="1" applyAlignment="1">
      <alignment horizontal="center" vertical="center"/>
    </xf>
    <xf numFmtId="1" fontId="1" fillId="0" borderId="19" xfId="0" applyNumberFormat="1" applyFont="1" applyBorder="1" applyAlignment="1">
      <alignment horizontal="right" vertical="center" wrapText="1"/>
    </xf>
    <xf numFmtId="2" fontId="1" fillId="0" borderId="19" xfId="0" applyNumberFormat="1" applyFont="1" applyBorder="1" applyAlignment="1">
      <alignment horizontal="right" vertical="center"/>
    </xf>
    <xf numFmtId="1" fontId="27" fillId="0" borderId="0" xfId="0" applyNumberFormat="1" applyFont="1" applyAlignment="1">
      <alignment vertical="center" wrapText="1"/>
    </xf>
    <xf numFmtId="0" fontId="27" fillId="0" borderId="0" xfId="0" applyFont="1" applyAlignment="1">
      <alignment vertical="center" wrapText="1"/>
    </xf>
    <xf numFmtId="2" fontId="2" fillId="25" borderId="19" xfId="0" applyNumberFormat="1" applyFont="1" applyFill="1" applyBorder="1" applyAlignment="1">
      <alignment horizontal="right" vertical="center"/>
    </xf>
    <xf numFmtId="171" fontId="0" fillId="0" borderId="0" xfId="0" applyNumberFormat="1" applyAlignment="1">
      <alignment vertical="center"/>
    </xf>
    <xf numFmtId="165" fontId="1" fillId="0" borderId="19" xfId="73" applyFont="1" applyFill="1" applyBorder="1" applyAlignment="1">
      <alignment horizontal="right" vertical="center"/>
    </xf>
    <xf numFmtId="0" fontId="1" fillId="0" borderId="24" xfId="0" applyFont="1" applyBorder="1" applyAlignment="1">
      <alignment horizontal="center" vertical="center"/>
    </xf>
    <xf numFmtId="0" fontId="2" fillId="0" borderId="25" xfId="0" applyFont="1" applyBorder="1" applyAlignment="1">
      <alignment horizontal="center" vertical="center"/>
    </xf>
    <xf numFmtId="0" fontId="1" fillId="0" borderId="19" xfId="0" applyFont="1" applyBorder="1" applyAlignment="1">
      <alignment horizontal="justify" vertical="center"/>
    </xf>
    <xf numFmtId="1" fontId="1" fillId="0" borderId="19" xfId="0" applyNumberFormat="1" applyFont="1" applyBorder="1" applyAlignment="1">
      <alignment horizontal="right" vertical="center"/>
    </xf>
    <xf numFmtId="2" fontId="1" fillId="0" borderId="19" xfId="73" applyNumberFormat="1" applyFont="1" applyFill="1" applyBorder="1" applyAlignment="1">
      <alignment horizontal="right" vertical="center"/>
    </xf>
    <xf numFmtId="2" fontId="0" fillId="0" borderId="0" xfId="0" applyNumberFormat="1" applyAlignment="1">
      <alignment vertical="center"/>
    </xf>
    <xf numFmtId="0" fontId="2" fillId="0" borderId="20" xfId="0" applyFont="1" applyBorder="1" applyAlignment="1">
      <alignment horizontal="center" vertical="center"/>
    </xf>
    <xf numFmtId="16" fontId="1" fillId="0" borderId="22" xfId="0" applyNumberFormat="1" applyFont="1" applyBorder="1" applyAlignment="1">
      <alignment horizontal="center" vertical="center"/>
    </xf>
    <xf numFmtId="165" fontId="1" fillId="25" borderId="19" xfId="73" applyFont="1" applyFill="1" applyBorder="1" applyAlignment="1">
      <alignment horizontal="right" vertical="center"/>
    </xf>
    <xf numFmtId="2" fontId="1" fillId="25" borderId="19" xfId="73" applyNumberFormat="1" applyFont="1" applyFill="1" applyBorder="1" applyAlignment="1">
      <alignment horizontal="right" vertical="center"/>
    </xf>
    <xf numFmtId="170" fontId="2" fillId="0" borderId="19" xfId="0" applyNumberFormat="1" applyFont="1" applyBorder="1" applyAlignment="1">
      <alignment horizontal="right" vertical="center"/>
    </xf>
    <xf numFmtId="0" fontId="33" fillId="0" borderId="19" xfId="0" applyFont="1" applyBorder="1" applyAlignment="1">
      <alignment vertical="center"/>
    </xf>
    <xf numFmtId="1" fontId="33" fillId="0" borderId="19" xfId="0" applyNumberFormat="1" applyFont="1" applyBorder="1" applyAlignment="1">
      <alignment horizontal="right" vertical="center"/>
    </xf>
    <xf numFmtId="0" fontId="1" fillId="0" borderId="0" xfId="0" applyFont="1" applyAlignment="1">
      <alignment vertical="center"/>
    </xf>
    <xf numFmtId="170" fontId="1" fillId="0" borderId="19" xfId="73" applyNumberFormat="1" applyFont="1" applyFill="1" applyBorder="1" applyAlignment="1">
      <alignment horizontal="right" vertical="center"/>
    </xf>
    <xf numFmtId="2" fontId="1" fillId="25" borderId="19" xfId="0" applyNumberFormat="1" applyFont="1" applyFill="1" applyBorder="1" applyAlignment="1">
      <alignment horizontal="right" vertical="center"/>
    </xf>
    <xf numFmtId="0" fontId="1" fillId="0" borderId="19" xfId="73" applyNumberFormat="1" applyFont="1" applyFill="1" applyBorder="1" applyAlignment="1">
      <alignment horizontal="right" vertical="center"/>
    </xf>
    <xf numFmtId="0" fontId="1" fillId="25" borderId="19" xfId="0" applyFont="1" applyFill="1" applyBorder="1" applyAlignment="1">
      <alignment horizontal="right" vertical="center"/>
    </xf>
    <xf numFmtId="165" fontId="2" fillId="0" borderId="19" xfId="73" applyFont="1" applyFill="1" applyBorder="1" applyAlignment="1">
      <alignment horizontal="right" vertical="center"/>
    </xf>
    <xf numFmtId="0" fontId="2" fillId="0" borderId="26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0" fontId="1" fillId="0" borderId="21" xfId="0" applyFont="1" applyBorder="1" applyAlignment="1">
      <alignment horizontal="center" vertical="center"/>
    </xf>
    <xf numFmtId="0" fontId="1" fillId="0" borderId="19" xfId="41" applyBorder="1" applyAlignment="1">
      <alignment horizontal="justify" vertical="center" wrapText="1"/>
    </xf>
    <xf numFmtId="2" fontId="0" fillId="0" borderId="19" xfId="0" applyNumberFormat="1" applyBorder="1" applyAlignment="1">
      <alignment horizontal="right" vertical="center"/>
    </xf>
    <xf numFmtId="0" fontId="2" fillId="0" borderId="19" xfId="0" applyFont="1" applyBorder="1" applyAlignment="1">
      <alignment horizontal="center" vertical="center" wrapText="1"/>
    </xf>
    <xf numFmtId="0" fontId="2" fillId="0" borderId="19" xfId="43" applyFont="1" applyBorder="1" applyAlignment="1">
      <alignment horizontal="center" vertical="center" wrapText="1"/>
    </xf>
    <xf numFmtId="172" fontId="2" fillId="0" borderId="19" xfId="73" applyNumberFormat="1" applyFont="1" applyFill="1" applyBorder="1" applyAlignment="1">
      <alignment horizontal="center" vertical="center" wrapText="1"/>
    </xf>
    <xf numFmtId="165" fontId="2" fillId="0" borderId="19" xfId="73" applyFont="1" applyFill="1" applyBorder="1" applyAlignment="1">
      <alignment horizontal="center" vertical="center" wrapText="1"/>
    </xf>
    <xf numFmtId="49" fontId="1" fillId="0" borderId="19" xfId="0" applyNumberFormat="1" applyFont="1" applyBorder="1" applyAlignment="1">
      <alignment horizontal="center" vertical="center"/>
    </xf>
    <xf numFmtId="0" fontId="1" fillId="0" borderId="19" xfId="0" applyFont="1" applyBorder="1" applyAlignment="1">
      <alignment vertical="center"/>
    </xf>
    <xf numFmtId="172" fontId="1" fillId="0" borderId="19" xfId="0" applyNumberFormat="1" applyFont="1" applyBorder="1" applyAlignment="1">
      <alignment vertical="center"/>
    </xf>
    <xf numFmtId="172" fontId="1" fillId="25" borderId="19" xfId="73" applyNumberFormat="1" applyFont="1" applyFill="1" applyBorder="1" applyAlignment="1">
      <alignment horizontal="center" vertical="center"/>
    </xf>
    <xf numFmtId="172" fontId="1" fillId="0" borderId="19" xfId="73" applyNumberFormat="1" applyFont="1" applyFill="1" applyBorder="1" applyAlignment="1">
      <alignment horizontal="center" vertical="center"/>
    </xf>
    <xf numFmtId="0" fontId="1" fillId="0" borderId="19" xfId="0" applyFont="1" applyBorder="1" applyAlignment="1">
      <alignment vertical="center" wrapText="1"/>
    </xf>
    <xf numFmtId="172" fontId="1" fillId="0" borderId="19" xfId="0" applyNumberFormat="1" applyFont="1" applyBorder="1" applyAlignment="1">
      <alignment vertical="center" wrapText="1"/>
    </xf>
    <xf numFmtId="0" fontId="1" fillId="0" borderId="19" xfId="0" applyFont="1" applyBorder="1" applyAlignment="1">
      <alignment horizontal="right" vertical="center"/>
    </xf>
    <xf numFmtId="172" fontId="1" fillId="0" borderId="19" xfId="0" applyNumberFormat="1" applyFont="1" applyBorder="1" applyAlignment="1">
      <alignment horizontal="right" vertical="center"/>
    </xf>
    <xf numFmtId="172" fontId="0" fillId="0" borderId="19" xfId="0" applyNumberFormat="1" applyBorder="1" applyAlignment="1">
      <alignment vertical="center"/>
    </xf>
    <xf numFmtId="165" fontId="1" fillId="0" borderId="19" xfId="73" applyFont="1" applyFill="1" applyBorder="1" applyAlignment="1">
      <alignment horizontal="center" vertical="center"/>
    </xf>
    <xf numFmtId="49" fontId="1" fillId="0" borderId="19" xfId="43" applyNumberFormat="1" applyBorder="1" applyAlignment="1">
      <alignment horizontal="center" vertical="center"/>
    </xf>
    <xf numFmtId="0" fontId="34" fillId="0" borderId="19" xfId="43" applyFont="1" applyBorder="1" applyAlignment="1">
      <alignment horizontal="left" vertical="center" wrapText="1"/>
    </xf>
    <xf numFmtId="165" fontId="2" fillId="0" borderId="19" xfId="73" applyFont="1" applyFill="1" applyBorder="1" applyAlignment="1">
      <alignment horizontal="center" vertical="center"/>
    </xf>
    <xf numFmtId="0" fontId="1" fillId="0" borderId="19" xfId="43" applyBorder="1" applyAlignment="1">
      <alignment horizontal="left" vertical="center" wrapText="1" indent="3"/>
    </xf>
    <xf numFmtId="49" fontId="1" fillId="0" borderId="0" xfId="43" applyNumberFormat="1" applyAlignment="1">
      <alignment horizontal="center" vertical="center"/>
    </xf>
    <xf numFmtId="0" fontId="1" fillId="0" borderId="0" xfId="43" applyAlignment="1">
      <alignment horizontal="left" vertical="center" wrapText="1" indent="3"/>
    </xf>
    <xf numFmtId="165" fontId="1" fillId="0" borderId="0" xfId="73" applyFont="1" applyFill="1" applyBorder="1" applyAlignment="1">
      <alignment horizontal="center" vertical="center"/>
    </xf>
    <xf numFmtId="0" fontId="2" fillId="0" borderId="0" xfId="0" applyFont="1" applyAlignment="1">
      <alignment horizontal="left" vertical="center"/>
    </xf>
    <xf numFmtId="0" fontId="50" fillId="0" borderId="0" xfId="0" applyFont="1" applyAlignment="1">
      <alignment horizontal="left" vertical="center" wrapText="1"/>
    </xf>
    <xf numFmtId="169" fontId="51" fillId="0" borderId="0" xfId="0" applyNumberFormat="1" applyFont="1" applyAlignment="1">
      <alignment vertical="center"/>
    </xf>
    <xf numFmtId="0" fontId="1" fillId="29" borderId="19" xfId="0" applyFont="1" applyFill="1" applyBorder="1" applyAlignment="1">
      <alignment horizontal="center" vertical="center"/>
    </xf>
    <xf numFmtId="0" fontId="1" fillId="29" borderId="19" xfId="0" applyFont="1" applyFill="1" applyBorder="1" applyAlignment="1">
      <alignment horizontal="left" vertical="center" wrapText="1"/>
    </xf>
    <xf numFmtId="164" fontId="1" fillId="0" borderId="19" xfId="0" applyNumberFormat="1" applyFont="1" applyBorder="1" applyAlignment="1">
      <alignment horizontal="center" vertical="center"/>
    </xf>
    <xf numFmtId="164" fontId="1" fillId="29" borderId="19" xfId="0" applyNumberFormat="1" applyFont="1" applyFill="1" applyBorder="1" applyAlignment="1">
      <alignment horizontal="center" vertical="center"/>
    </xf>
    <xf numFmtId="0" fontId="35" fillId="0" borderId="19" xfId="0" applyFont="1" applyBorder="1" applyAlignment="1">
      <alignment horizontal="center" vertical="center"/>
    </xf>
    <xf numFmtId="2" fontId="35" fillId="0" borderId="19" xfId="0" applyNumberFormat="1" applyFont="1" applyBorder="1" applyAlignment="1">
      <alignment horizontal="center" vertical="center"/>
    </xf>
    <xf numFmtId="1" fontId="0" fillId="0" borderId="19" xfId="0" applyNumberFormat="1" applyBorder="1" applyAlignment="1">
      <alignment vertical="center"/>
    </xf>
    <xf numFmtId="0" fontId="33" fillId="0" borderId="19" xfId="0" applyFont="1" applyBorder="1" applyAlignment="1">
      <alignment horizontal="left" vertical="center" indent="3"/>
    </xf>
    <xf numFmtId="2" fontId="33" fillId="0" borderId="19" xfId="0" applyNumberFormat="1" applyFont="1" applyBorder="1" applyAlignment="1">
      <alignment horizontal="center" vertical="center"/>
    </xf>
    <xf numFmtId="165" fontId="33" fillId="0" borderId="19" xfId="73" applyFont="1" applyFill="1" applyBorder="1" applyAlignment="1">
      <alignment horizontal="center" vertical="center"/>
    </xf>
    <xf numFmtId="165" fontId="33" fillId="0" borderId="19" xfId="73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1"/>
    </xf>
    <xf numFmtId="170" fontId="33" fillId="0" borderId="19" xfId="0" applyNumberFormat="1" applyFont="1" applyBorder="1" applyAlignment="1">
      <alignment horizontal="center" vertical="center"/>
    </xf>
    <xf numFmtId="170" fontId="35" fillId="0" borderId="19" xfId="0" applyNumberFormat="1" applyFont="1" applyBorder="1" applyAlignment="1">
      <alignment horizontal="center" vertical="center"/>
    </xf>
    <xf numFmtId="165" fontId="33" fillId="0" borderId="19" xfId="73" applyFont="1" applyFill="1" applyBorder="1" applyAlignment="1">
      <alignment vertical="center"/>
    </xf>
    <xf numFmtId="9" fontId="33" fillId="0" borderId="19" xfId="67" applyFont="1" applyFill="1" applyBorder="1" applyAlignment="1">
      <alignment vertical="center"/>
    </xf>
    <xf numFmtId="0" fontId="35" fillId="25" borderId="19" xfId="0" applyFont="1" applyFill="1" applyBorder="1" applyAlignment="1">
      <alignment vertical="center"/>
    </xf>
    <xf numFmtId="165" fontId="33" fillId="0" borderId="19" xfId="72" applyFont="1" applyFill="1" applyBorder="1" applyAlignment="1">
      <alignment vertical="center"/>
    </xf>
    <xf numFmtId="165" fontId="52" fillId="0" borderId="19" xfId="72" applyFont="1" applyFill="1" applyBorder="1" applyAlignment="1">
      <alignment vertical="center"/>
    </xf>
    <xf numFmtId="165" fontId="48" fillId="0" borderId="19" xfId="72" applyFont="1" applyFill="1" applyBorder="1" applyAlignment="1">
      <alignment vertical="center"/>
    </xf>
    <xf numFmtId="0" fontId="1" fillId="0" borderId="0" xfId="0" applyFont="1" applyAlignment="1">
      <alignment vertical="center" wrapText="1"/>
    </xf>
    <xf numFmtId="9" fontId="48" fillId="0" borderId="0" xfId="67" applyFont="1" applyFill="1" applyAlignment="1">
      <alignment vertical="center"/>
    </xf>
    <xf numFmtId="0" fontId="36" fillId="0" borderId="19" xfId="50" applyFont="1" applyBorder="1" applyAlignment="1">
      <alignment horizontal="left" vertical="center" wrapText="1"/>
    </xf>
    <xf numFmtId="1" fontId="33" fillId="0" borderId="19" xfId="0" applyNumberFormat="1" applyFont="1" applyBorder="1" applyAlignment="1">
      <alignment horizontal="center" vertical="center"/>
    </xf>
    <xf numFmtId="165" fontId="33" fillId="0" borderId="19" xfId="72" applyFont="1" applyFill="1" applyBorder="1" applyAlignment="1">
      <alignment horizontal="center" vertical="center"/>
    </xf>
    <xf numFmtId="165" fontId="52" fillId="0" borderId="19" xfId="72" applyFont="1" applyFill="1" applyBorder="1" applyAlignment="1">
      <alignment horizontal="center" vertical="center"/>
    </xf>
    <xf numFmtId="0" fontId="33" fillId="0" borderId="19" xfId="0" applyFont="1" applyBorder="1" applyAlignment="1">
      <alignment horizontal="left" vertical="center"/>
    </xf>
    <xf numFmtId="1" fontId="33" fillId="0" borderId="19" xfId="73" applyNumberFormat="1" applyFont="1" applyFill="1" applyBorder="1" applyAlignment="1">
      <alignment horizontal="center" vertical="center"/>
    </xf>
    <xf numFmtId="170" fontId="33" fillId="0" borderId="19" xfId="73" applyNumberFormat="1" applyFont="1" applyFill="1" applyBorder="1" applyAlignment="1">
      <alignment horizontal="center" vertical="center"/>
    </xf>
    <xf numFmtId="170" fontId="52" fillId="0" borderId="19" xfId="73" applyNumberFormat="1" applyFont="1" applyFill="1" applyBorder="1" applyAlignment="1">
      <alignment horizontal="center" vertical="center"/>
    </xf>
    <xf numFmtId="170" fontId="52" fillId="0" borderId="19" xfId="0" applyNumberFormat="1" applyFont="1" applyBorder="1" applyAlignment="1">
      <alignment horizontal="center" vertical="center"/>
    </xf>
    <xf numFmtId="0" fontId="35" fillId="0" borderId="19" xfId="0" applyFont="1" applyBorder="1" applyAlignment="1">
      <alignment vertical="center"/>
    </xf>
    <xf numFmtId="1" fontId="36" fillId="0" borderId="19" xfId="57" applyNumberFormat="1" applyFont="1" applyBorder="1" applyAlignment="1">
      <alignment horizontal="left" vertical="center" wrapText="1"/>
    </xf>
    <xf numFmtId="0" fontId="36" fillId="0" borderId="19" xfId="37" applyFont="1" applyBorder="1" applyAlignment="1">
      <alignment horizontal="left" vertical="center" wrapText="1"/>
    </xf>
    <xf numFmtId="0" fontId="37" fillId="0" borderId="19" xfId="0" applyFont="1" applyBorder="1" applyAlignment="1">
      <alignment vertical="center"/>
    </xf>
    <xf numFmtId="0" fontId="53" fillId="0" borderId="19" xfId="0" applyFont="1" applyBorder="1" applyAlignment="1">
      <alignment vertical="center"/>
    </xf>
    <xf numFmtId="1" fontId="52" fillId="0" borderId="19" xfId="0" applyNumberFormat="1" applyFont="1" applyBorder="1" applyAlignment="1">
      <alignment horizontal="center" vertical="center"/>
    </xf>
    <xf numFmtId="0" fontId="33" fillId="25" borderId="19" xfId="0" applyFont="1" applyFill="1" applyBorder="1" applyAlignment="1">
      <alignment horizontal="left" vertical="center" indent="1"/>
    </xf>
    <xf numFmtId="0" fontId="33" fillId="0" borderId="19" xfId="0" applyFont="1" applyBorder="1" applyAlignment="1">
      <alignment horizontal="left" vertical="center" indent="2"/>
    </xf>
    <xf numFmtId="1" fontId="1" fillId="0" borderId="19" xfId="0" applyNumberFormat="1" applyFont="1" applyBorder="1" applyAlignment="1">
      <alignment vertical="center"/>
    </xf>
    <xf numFmtId="170" fontId="1" fillId="0" borderId="19" xfId="0" applyNumberFormat="1" applyFont="1" applyBorder="1" applyAlignment="1">
      <alignment vertical="center"/>
    </xf>
    <xf numFmtId="0" fontId="1" fillId="29" borderId="0" xfId="59" applyFill="1" applyAlignment="1">
      <alignment vertical="center"/>
    </xf>
    <xf numFmtId="0" fontId="1" fillId="0" borderId="0" xfId="59" applyAlignment="1">
      <alignment vertical="center"/>
    </xf>
    <xf numFmtId="0" fontId="54" fillId="0" borderId="0" xfId="56" applyFont="1" applyAlignment="1">
      <alignment vertical="center"/>
    </xf>
    <xf numFmtId="0" fontId="55" fillId="0" borderId="0" xfId="56" applyFont="1" applyAlignment="1">
      <alignment horizontal="center" vertical="center"/>
    </xf>
    <xf numFmtId="0" fontId="56" fillId="0" borderId="0" xfId="56" applyFont="1" applyAlignment="1">
      <alignment horizontal="center" vertical="center"/>
    </xf>
    <xf numFmtId="0" fontId="38" fillId="0" borderId="0" xfId="41" applyFont="1" applyAlignment="1">
      <alignment vertical="center"/>
    </xf>
    <xf numFmtId="0" fontId="57" fillId="30" borderId="0" xfId="56" applyFont="1" applyFill="1" applyAlignment="1">
      <alignment horizontal="center" vertical="center"/>
    </xf>
    <xf numFmtId="0" fontId="58" fillId="30" borderId="0" xfId="56" applyFont="1" applyFill="1" applyAlignment="1">
      <alignment horizontal="center" vertical="center" wrapText="1"/>
    </xf>
    <xf numFmtId="173" fontId="59" fillId="0" borderId="0" xfId="78" applyNumberFormat="1" applyFont="1" applyAlignment="1">
      <alignment horizontal="center" vertical="center"/>
    </xf>
    <xf numFmtId="173" fontId="60" fillId="0" borderId="0" xfId="78" applyNumberFormat="1" applyFont="1" applyAlignment="1">
      <alignment horizontal="center" vertical="center"/>
    </xf>
    <xf numFmtId="0" fontId="59" fillId="0" borderId="0" xfId="41" applyFont="1" applyAlignment="1">
      <alignment vertical="center" wrapText="1"/>
    </xf>
    <xf numFmtId="0" fontId="59" fillId="0" borderId="0" xfId="56" applyFont="1" applyAlignment="1">
      <alignment vertical="center" wrapText="1"/>
    </xf>
    <xf numFmtId="0" fontId="38" fillId="0" borderId="0" xfId="42" applyFont="1" applyAlignment="1">
      <alignment vertical="center"/>
    </xf>
    <xf numFmtId="1" fontId="56" fillId="0" borderId="0" xfId="56" applyNumberFormat="1" applyFont="1" applyAlignment="1">
      <alignment horizontal="center" vertical="center"/>
    </xf>
    <xf numFmtId="172" fontId="60" fillId="0" borderId="0" xfId="78" applyNumberFormat="1" applyFont="1" applyAlignment="1">
      <alignment horizontal="center" vertical="center"/>
    </xf>
    <xf numFmtId="172" fontId="59" fillId="0" borderId="0" xfId="78" applyNumberFormat="1" applyFont="1" applyAlignment="1">
      <alignment horizontal="center" vertical="center"/>
    </xf>
    <xf numFmtId="0" fontId="61" fillId="0" borderId="0" xfId="56" applyFont="1" applyAlignment="1">
      <alignment horizontal="center" vertical="center"/>
    </xf>
    <xf numFmtId="172" fontId="59" fillId="0" borderId="0" xfId="78" applyNumberFormat="1" applyFont="1" applyAlignment="1">
      <alignment horizontal="center" vertical="center" wrapText="1"/>
    </xf>
    <xf numFmtId="174" fontId="56" fillId="0" borderId="0" xfId="56" applyNumberFormat="1" applyFont="1" applyAlignment="1">
      <alignment vertical="center"/>
    </xf>
    <xf numFmtId="0" fontId="56" fillId="0" borderId="0" xfId="56" applyFont="1" applyAlignment="1">
      <alignment vertical="center"/>
    </xf>
    <xf numFmtId="0" fontId="38" fillId="0" borderId="0" xfId="41" applyFont="1" applyAlignment="1">
      <alignment vertical="center" wrapText="1"/>
    </xf>
    <xf numFmtId="165" fontId="59" fillId="0" borderId="0" xfId="78" applyFont="1" applyAlignment="1">
      <alignment horizontal="center" vertical="center"/>
    </xf>
    <xf numFmtId="0" fontId="59" fillId="0" borderId="0" xfId="56" applyFont="1" applyAlignment="1">
      <alignment horizontal="center" vertical="center"/>
    </xf>
    <xf numFmtId="4" fontId="56" fillId="0" borderId="0" xfId="56" applyNumberFormat="1" applyFont="1" applyAlignment="1">
      <alignment horizontal="center" vertical="center"/>
    </xf>
    <xf numFmtId="0" fontId="60" fillId="24" borderId="0" xfId="56" applyFont="1" applyFill="1" applyAlignment="1">
      <alignment horizontal="center" vertical="center"/>
    </xf>
    <xf numFmtId="172" fontId="60" fillId="24" borderId="0" xfId="78" applyNumberFormat="1" applyFont="1" applyFill="1" applyAlignment="1">
      <alignment horizontal="center" vertical="center"/>
    </xf>
    <xf numFmtId="173" fontId="60" fillId="24" borderId="0" xfId="78" applyNumberFormat="1" applyFont="1" applyFill="1" applyAlignment="1">
      <alignment horizontal="center" vertical="center"/>
    </xf>
    <xf numFmtId="0" fontId="59" fillId="0" borderId="0" xfId="56" applyFont="1" applyAlignment="1">
      <alignment horizontal="right" vertical="center"/>
    </xf>
    <xf numFmtId="175" fontId="59" fillId="0" borderId="0" xfId="68" applyNumberFormat="1" applyFont="1" applyAlignment="1">
      <alignment horizontal="center" vertical="center"/>
    </xf>
    <xf numFmtId="176" fontId="55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right" vertical="center"/>
    </xf>
    <xf numFmtId="174" fontId="56" fillId="0" borderId="0" xfId="56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/>
    </xf>
    <xf numFmtId="0" fontId="55" fillId="0" borderId="0" xfId="56" applyFont="1" applyAlignment="1">
      <alignment horizontal="center" vertical="center" wrapText="1"/>
    </xf>
    <xf numFmtId="3" fontId="56" fillId="0" borderId="0" xfId="56" applyNumberFormat="1" applyFont="1" applyAlignment="1">
      <alignment horizontal="center" vertical="center"/>
    </xf>
    <xf numFmtId="0" fontId="58" fillId="30" borderId="0" xfId="56" applyFont="1" applyFill="1" applyAlignment="1">
      <alignment horizontal="center" vertical="center"/>
    </xf>
    <xf numFmtId="0" fontId="62" fillId="24" borderId="0" xfId="56" applyFont="1" applyFill="1" applyAlignment="1">
      <alignment horizontal="center" vertical="center"/>
    </xf>
    <xf numFmtId="172" fontId="62" fillId="24" borderId="0" xfId="78" applyNumberFormat="1" applyFont="1" applyFill="1" applyAlignment="1">
      <alignment horizontal="center" vertical="center"/>
    </xf>
    <xf numFmtId="0" fontId="63" fillId="0" borderId="0" xfId="56" applyFont="1" applyAlignment="1">
      <alignment horizontal="right" vertical="center"/>
    </xf>
    <xf numFmtId="172" fontId="63" fillId="0" borderId="0" xfId="78" applyNumberFormat="1" applyFont="1" applyAlignment="1">
      <alignment horizontal="center" vertical="center"/>
    </xf>
    <xf numFmtId="0" fontId="64" fillId="0" borderId="0" xfId="56" applyFont="1" applyAlignment="1">
      <alignment horizontal="center" vertical="center"/>
    </xf>
    <xf numFmtId="172" fontId="64" fillId="0" borderId="0" xfId="78" applyNumberFormat="1" applyFont="1" applyAlignment="1">
      <alignment horizontal="center" vertical="center"/>
    </xf>
    <xf numFmtId="3" fontId="59" fillId="0" borderId="0" xfId="56" applyNumberFormat="1" applyFont="1" applyAlignment="1">
      <alignment horizontal="right" vertical="center"/>
    </xf>
    <xf numFmtId="0" fontId="56" fillId="0" borderId="0" xfId="56" applyFont="1" applyAlignment="1">
      <alignment horizontal="right" vertical="center"/>
    </xf>
    <xf numFmtId="1" fontId="56" fillId="0" borderId="0" xfId="56" applyNumberFormat="1" applyFont="1" applyAlignment="1">
      <alignment vertical="center"/>
    </xf>
    <xf numFmtId="172" fontId="62" fillId="24" borderId="0" xfId="56" applyNumberFormat="1" applyFont="1" applyFill="1" applyAlignment="1">
      <alignment horizontal="center" vertical="center"/>
    </xf>
    <xf numFmtId="0" fontId="38" fillId="25" borderId="0" xfId="41" applyFont="1" applyFill="1" applyAlignment="1">
      <alignment vertical="center" wrapText="1"/>
    </xf>
    <xf numFmtId="0" fontId="60" fillId="24" borderId="0" xfId="56" applyFont="1" applyFill="1" applyAlignment="1">
      <alignment horizontal="right" vertical="center"/>
    </xf>
    <xf numFmtId="172" fontId="60" fillId="24" borderId="0" xfId="56" applyNumberFormat="1" applyFont="1" applyFill="1" applyAlignment="1">
      <alignment horizontal="center" vertical="center"/>
    </xf>
    <xf numFmtId="172" fontId="59" fillId="0" borderId="0" xfId="56" applyNumberFormat="1" applyFont="1" applyAlignment="1">
      <alignment horizontal="center" vertical="center"/>
    </xf>
    <xf numFmtId="9" fontId="59" fillId="0" borderId="0" xfId="66" applyFont="1" applyAlignment="1">
      <alignment horizontal="center" vertical="center"/>
    </xf>
    <xf numFmtId="3" fontId="55" fillId="0" borderId="0" xfId="56" applyNumberFormat="1" applyFont="1" applyAlignment="1">
      <alignment horizontal="center" vertical="center"/>
    </xf>
    <xf numFmtId="172" fontId="60" fillId="0" borderId="0" xfId="77" applyNumberFormat="1" applyFont="1" applyAlignment="1">
      <alignment horizontal="center" vertical="center"/>
    </xf>
    <xf numFmtId="172" fontId="65" fillId="0" borderId="0" xfId="56" applyNumberFormat="1" applyFont="1" applyAlignment="1">
      <alignment horizontal="center" vertical="center"/>
    </xf>
    <xf numFmtId="172" fontId="59" fillId="0" borderId="0" xfId="77" applyNumberFormat="1" applyFont="1" applyAlignment="1">
      <alignment horizontal="center" vertical="center"/>
    </xf>
    <xf numFmtId="9" fontId="65" fillId="25" borderId="0" xfId="68" applyFont="1" applyFill="1" applyAlignment="1">
      <alignment horizontal="center" vertical="center"/>
    </xf>
    <xf numFmtId="172" fontId="55" fillId="0" borderId="0" xfId="78" applyNumberFormat="1" applyFont="1" applyAlignment="1">
      <alignment horizontal="center" vertical="center"/>
    </xf>
    <xf numFmtId="0" fontId="60" fillId="0" borderId="0" xfId="56" applyFont="1" applyAlignment="1">
      <alignment horizontal="center" vertical="center" wrapText="1"/>
    </xf>
    <xf numFmtId="0" fontId="59" fillId="0" borderId="0" xfId="0" applyFont="1" applyAlignment="1">
      <alignment vertical="center" wrapText="1"/>
    </xf>
    <xf numFmtId="0" fontId="1" fillId="0" borderId="0" xfId="41" applyAlignment="1">
      <alignment vertical="center"/>
    </xf>
    <xf numFmtId="175" fontId="56" fillId="0" borderId="0" xfId="67" applyNumberFormat="1" applyFont="1" applyAlignment="1">
      <alignment horizontal="center" vertical="center"/>
    </xf>
    <xf numFmtId="0" fontId="66" fillId="0" borderId="0" xfId="56" applyFont="1" applyAlignment="1">
      <alignment horizontal="center" vertical="center"/>
    </xf>
    <xf numFmtId="175" fontId="59" fillId="0" borderId="0" xfId="67" applyNumberFormat="1" applyFont="1" applyAlignment="1">
      <alignment horizontal="center" vertical="center"/>
    </xf>
    <xf numFmtId="0" fontId="56" fillId="0" borderId="0" xfId="56" applyFont="1" applyAlignment="1">
      <alignment vertical="center" wrapText="1"/>
    </xf>
    <xf numFmtId="175" fontId="59" fillId="0" borderId="0" xfId="66" applyNumberFormat="1" applyFont="1" applyAlignment="1">
      <alignment horizontal="center" vertical="center"/>
    </xf>
    <xf numFmtId="0" fontId="67" fillId="0" borderId="0" xfId="0" applyFont="1" applyAlignment="1">
      <alignment vertical="center" wrapText="1"/>
    </xf>
    <xf numFmtId="0" fontId="67" fillId="0" borderId="0" xfId="56" applyFont="1" applyAlignment="1">
      <alignment vertical="center" wrapText="1"/>
    </xf>
    <xf numFmtId="0" fontId="1" fillId="0" borderId="14" xfId="0" applyFont="1" applyBorder="1" applyAlignment="1">
      <alignment horizontal="center" vertical="top"/>
    </xf>
    <xf numFmtId="0" fontId="2" fillId="0" borderId="14" xfId="0" applyFont="1" applyBorder="1" applyAlignment="1">
      <alignment horizontal="justify" vertical="top" wrapText="1"/>
    </xf>
    <xf numFmtId="0" fontId="1" fillId="0" borderId="10" xfId="0" applyFont="1" applyBorder="1" applyAlignment="1">
      <alignment horizontal="left" vertical="top"/>
    </xf>
    <xf numFmtId="3" fontId="1" fillId="0" borderId="10" xfId="0" applyNumberFormat="1" applyFont="1" applyBorder="1" applyAlignment="1">
      <alignment horizontal="right" vertical="top"/>
    </xf>
    <xf numFmtId="1" fontId="1" fillId="0" borderId="10" xfId="0" applyNumberFormat="1" applyFont="1" applyBorder="1" applyAlignment="1">
      <alignment horizontal="left" vertical="top"/>
    </xf>
    <xf numFmtId="0" fontId="1" fillId="0" borderId="10" xfId="0" applyFont="1" applyBorder="1" applyAlignment="1">
      <alignment horizontal="left" vertical="top" wrapText="1"/>
    </xf>
    <xf numFmtId="3" fontId="1" fillId="0" borderId="10" xfId="0" applyNumberFormat="1" applyFont="1" applyBorder="1" applyAlignment="1">
      <alignment horizontal="left" vertical="top" indent="1"/>
    </xf>
    <xf numFmtId="3" fontId="1" fillId="0" borderId="27" xfId="0" applyNumberFormat="1" applyFont="1" applyBorder="1" applyAlignment="1">
      <alignment horizontal="right" vertical="top"/>
    </xf>
    <xf numFmtId="0" fontId="1" fillId="0" borderId="10" xfId="0" applyFont="1" applyBorder="1" applyAlignment="1">
      <alignment horizontal="center" vertical="top" wrapText="1"/>
    </xf>
    <xf numFmtId="0" fontId="51" fillId="0" borderId="10" xfId="0" applyFont="1" applyBorder="1" applyAlignment="1">
      <alignment horizontal="left" vertical="top" wrapText="1"/>
    </xf>
    <xf numFmtId="3" fontId="51" fillId="0" borderId="10" xfId="0" applyNumberFormat="1" applyFont="1" applyBorder="1" applyAlignment="1">
      <alignment horizontal="right" vertical="top"/>
    </xf>
    <xf numFmtId="3" fontId="1" fillId="0" borderId="20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left" vertical="top" indent="1"/>
    </xf>
    <xf numFmtId="3" fontId="1" fillId="0" borderId="19" xfId="0" applyNumberFormat="1" applyFont="1" applyBorder="1" applyAlignment="1">
      <alignment horizontal="right" vertical="top"/>
    </xf>
    <xf numFmtId="3" fontId="1" fillId="0" borderId="14" xfId="0" applyNumberFormat="1" applyFont="1" applyBorder="1" applyAlignment="1">
      <alignment horizontal="right" vertical="top"/>
    </xf>
    <xf numFmtId="0" fontId="27" fillId="0" borderId="28" xfId="43" applyFont="1" applyBorder="1" applyAlignment="1">
      <alignment horizontal="center" vertical="center"/>
    </xf>
    <xf numFmtId="0" fontId="27" fillId="0" borderId="29" xfId="43" applyFont="1" applyBorder="1" applyAlignment="1">
      <alignment horizontal="center" vertical="center"/>
    </xf>
    <xf numFmtId="0" fontId="1" fillId="0" borderId="0" xfId="43" applyAlignment="1">
      <alignment wrapText="1"/>
    </xf>
    <xf numFmtId="0" fontId="27" fillId="0" borderId="0" xfId="43" applyFont="1" applyAlignment="1">
      <alignment horizontal="center" vertical="center" wrapText="1"/>
    </xf>
    <xf numFmtId="0" fontId="1" fillId="0" borderId="0" xfId="43" applyAlignment="1">
      <alignment horizontal="center" vertical="center" wrapText="1"/>
    </xf>
    <xf numFmtId="0" fontId="1" fillId="0" borderId="0" xfId="43"/>
    <xf numFmtId="0" fontId="3" fillId="0" borderId="30" xfId="43" applyFont="1" applyBorder="1" applyAlignment="1">
      <alignment horizontal="center" vertical="center" wrapText="1"/>
    </xf>
    <xf numFmtId="0" fontId="3" fillId="0" borderId="31" xfId="43" applyFont="1" applyBorder="1" applyAlignment="1">
      <alignment horizontal="center" vertical="center" wrapText="1"/>
    </xf>
    <xf numFmtId="0" fontId="26" fillId="0" borderId="32" xfId="43" applyFont="1" applyBorder="1" applyAlignment="1">
      <alignment horizontal="center" vertical="center" wrapText="1"/>
    </xf>
    <xf numFmtId="0" fontId="26" fillId="0" borderId="19" xfId="43" applyFont="1" applyBorder="1" applyAlignment="1">
      <alignment horizontal="center" vertical="center" wrapText="1"/>
    </xf>
    <xf numFmtId="0" fontId="44" fillId="0" borderId="33" xfId="43" applyFont="1" applyBorder="1" applyAlignment="1">
      <alignment horizontal="center" vertical="center" wrapText="1"/>
    </xf>
    <xf numFmtId="0" fontId="44" fillId="0" borderId="29" xfId="43" applyFont="1" applyBorder="1" applyAlignment="1">
      <alignment horizontal="center" vertical="center" wrapText="1"/>
    </xf>
    <xf numFmtId="0" fontId="27" fillId="0" borderId="34" xfId="43" applyFont="1" applyBorder="1" applyAlignment="1">
      <alignment horizontal="center" vertical="center"/>
    </xf>
    <xf numFmtId="0" fontId="44" fillId="0" borderId="17" xfId="43" applyFont="1" applyBorder="1" applyAlignment="1">
      <alignment horizontal="center" vertical="center" wrapText="1"/>
    </xf>
    <xf numFmtId="0" fontId="27" fillId="0" borderId="19" xfId="0" applyFont="1" applyBorder="1" applyAlignment="1">
      <alignment horizontal="center" vertical="center"/>
    </xf>
    <xf numFmtId="0" fontId="68" fillId="0" borderId="0" xfId="0" applyFont="1" applyAlignment="1">
      <alignment horizontal="right" vertical="center"/>
    </xf>
    <xf numFmtId="0" fontId="68" fillId="0" borderId="0" xfId="0" applyFont="1" applyAlignment="1">
      <alignment horizontal="justify" vertical="center"/>
    </xf>
    <xf numFmtId="0" fontId="1" fillId="0" borderId="0" xfId="43" applyAlignment="1">
      <alignment vertical="center"/>
    </xf>
    <xf numFmtId="0" fontId="68" fillId="0" borderId="0" xfId="0" applyFont="1" applyAlignment="1">
      <alignment horizontal="justify"/>
    </xf>
    <xf numFmtId="4" fontId="75" fillId="0" borderId="34" xfId="43" applyNumberFormat="1" applyFont="1" applyBorder="1" applyAlignment="1">
      <alignment horizontal="center" vertical="center"/>
    </xf>
    <xf numFmtId="165" fontId="27" fillId="0" borderId="19" xfId="72" applyFont="1" applyFill="1" applyBorder="1" applyAlignment="1">
      <alignment horizontal="center" vertical="center"/>
    </xf>
    <xf numFmtId="0" fontId="27" fillId="0" borderId="19" xfId="43" applyFont="1" applyBorder="1" applyAlignment="1">
      <alignment horizontal="left" vertical="center" indent="3"/>
    </xf>
    <xf numFmtId="0" fontId="27" fillId="0" borderId="19" xfId="43" applyFont="1" applyBorder="1" applyAlignment="1">
      <alignment horizontal="left" vertical="center" wrapText="1" indent="3"/>
    </xf>
    <xf numFmtId="0" fontId="27" fillId="0" borderId="19" xfId="0" applyFont="1" applyBorder="1" applyAlignment="1">
      <alignment horizontal="left" vertical="center" wrapText="1" indent="1"/>
    </xf>
    <xf numFmtId="0" fontId="27" fillId="0" borderId="19" xfId="43" applyFont="1" applyBorder="1" applyAlignment="1">
      <alignment horizontal="left" vertical="center" wrapText="1" indent="5"/>
    </xf>
    <xf numFmtId="0" fontId="27" fillId="0" borderId="19" xfId="0" applyFont="1" applyBorder="1" applyAlignment="1">
      <alignment horizontal="left" vertical="center" wrapText="1" indent="7"/>
    </xf>
    <xf numFmtId="0" fontId="27" fillId="0" borderId="19" xfId="43" applyFont="1" applyBorder="1" applyAlignment="1">
      <alignment horizontal="left" vertical="center" indent="5"/>
    </xf>
    <xf numFmtId="0" fontId="27" fillId="0" borderId="33" xfId="43" applyFont="1" applyBorder="1" applyAlignment="1">
      <alignment horizontal="left" vertical="center" indent="5"/>
    </xf>
    <xf numFmtId="165" fontId="27" fillId="0" borderId="19" xfId="43" applyNumberFormat="1" applyFont="1" applyBorder="1" applyAlignment="1">
      <alignment horizontal="center" vertical="center"/>
    </xf>
    <xf numFmtId="0" fontId="27" fillId="0" borderId="30" xfId="43" applyFont="1" applyBorder="1" applyAlignment="1">
      <alignment horizontal="center"/>
    </xf>
    <xf numFmtId="0" fontId="27" fillId="0" borderId="19" xfId="43" applyFont="1" applyBorder="1" applyAlignment="1">
      <alignment horizontal="center" vertical="center"/>
    </xf>
    <xf numFmtId="0" fontId="27" fillId="0" borderId="19" xfId="43" applyFont="1" applyBorder="1" applyAlignment="1">
      <alignment horizontal="center"/>
    </xf>
    <xf numFmtId="0" fontId="27" fillId="0" borderId="33" xfId="43" applyFont="1" applyBorder="1" applyAlignment="1">
      <alignment horizontal="center" vertical="center"/>
    </xf>
    <xf numFmtId="4" fontId="27" fillId="0" borderId="19" xfId="43" applyNumberFormat="1" applyFont="1" applyBorder="1" applyAlignment="1">
      <alignment horizontal="center" vertical="center"/>
    </xf>
    <xf numFmtId="4" fontId="27" fillId="0" borderId="30" xfId="43" applyNumberFormat="1" applyFont="1" applyBorder="1" applyAlignment="1">
      <alignment horizontal="center"/>
    </xf>
    <xf numFmtId="0" fontId="27" fillId="0" borderId="35" xfId="43" applyFont="1" applyBorder="1" applyAlignment="1">
      <alignment horizontal="center" vertical="center"/>
    </xf>
    <xf numFmtId="0" fontId="76" fillId="0" borderId="19" xfId="0" applyFont="1" applyBorder="1" applyAlignment="1">
      <alignment horizontal="center"/>
    </xf>
    <xf numFmtId="4" fontId="76" fillId="0" borderId="19" xfId="0" applyNumberFormat="1" applyFont="1" applyBorder="1" applyAlignment="1">
      <alignment horizontal="center"/>
    </xf>
    <xf numFmtId="164" fontId="76" fillId="0" borderId="19" xfId="0" applyNumberFormat="1" applyFont="1" applyBorder="1" applyAlignment="1">
      <alignment horizontal="center"/>
    </xf>
    <xf numFmtId="2" fontId="76" fillId="0" borderId="19" xfId="0" applyNumberFormat="1" applyFont="1" applyBorder="1" applyAlignment="1">
      <alignment horizontal="center"/>
    </xf>
    <xf numFmtId="4" fontId="76" fillId="0" borderId="33" xfId="0" applyNumberFormat="1" applyFont="1" applyBorder="1" applyAlignment="1">
      <alignment horizontal="center"/>
    </xf>
    <xf numFmtId="4" fontId="76" fillId="0" borderId="17" xfId="0" applyNumberFormat="1" applyFont="1" applyBorder="1" applyAlignment="1">
      <alignment horizontal="center"/>
    </xf>
    <xf numFmtId="0" fontId="76" fillId="0" borderId="19" xfId="0" applyFont="1" applyBorder="1"/>
    <xf numFmtId="0" fontId="76" fillId="0" borderId="19" xfId="0" applyFont="1" applyBorder="1" applyAlignment="1">
      <alignment horizontal="center" vertical="center"/>
    </xf>
    <xf numFmtId="0" fontId="45" fillId="0" borderId="33" xfId="43" applyFont="1" applyBorder="1" applyAlignment="1">
      <alignment horizontal="center" vertical="center" wrapText="1"/>
    </xf>
    <xf numFmtId="0" fontId="45" fillId="0" borderId="29" xfId="43" applyFont="1" applyBorder="1" applyAlignment="1">
      <alignment horizontal="center" vertical="center" wrapText="1"/>
    </xf>
    <xf numFmtId="0" fontId="45" fillId="0" borderId="36" xfId="43" applyFont="1" applyBorder="1" applyAlignment="1">
      <alignment horizontal="center" vertical="center" wrapText="1"/>
    </xf>
    <xf numFmtId="0" fontId="45" fillId="0" borderId="33" xfId="43" applyFont="1" applyBorder="1" applyAlignment="1">
      <alignment horizontal="center" vertical="center"/>
    </xf>
    <xf numFmtId="0" fontId="27" fillId="0" borderId="19" xfId="0" applyFont="1" applyBorder="1" applyAlignment="1">
      <alignment horizontal="center"/>
    </xf>
    <xf numFmtId="170" fontId="27" fillId="0" borderId="34" xfId="43" applyNumberFormat="1" applyFont="1" applyBorder="1" applyAlignment="1">
      <alignment horizontal="center" vertical="center"/>
    </xf>
    <xf numFmtId="4" fontId="77" fillId="0" borderId="34" xfId="43" applyNumberFormat="1" applyFont="1" applyBorder="1" applyAlignment="1">
      <alignment horizontal="center" vertical="center"/>
    </xf>
    <xf numFmtId="4" fontId="27" fillId="0" borderId="19" xfId="43" applyNumberFormat="1" applyFont="1" applyBorder="1" applyAlignment="1">
      <alignment horizontal="center"/>
    </xf>
    <xf numFmtId="0" fontId="3" fillId="0" borderId="37" xfId="43" applyFont="1" applyBorder="1" applyAlignment="1">
      <alignment horizontal="center" vertical="center" wrapText="1"/>
    </xf>
    <xf numFmtId="0" fontId="26" fillId="0" borderId="38" xfId="43" applyFont="1" applyBorder="1" applyAlignment="1">
      <alignment horizontal="center" vertical="center" wrapText="1"/>
    </xf>
    <xf numFmtId="0" fontId="44" fillId="0" borderId="39" xfId="43" applyFont="1" applyBorder="1" applyAlignment="1">
      <alignment horizontal="center" vertical="center" wrapText="1"/>
    </xf>
    <xf numFmtId="49" fontId="44" fillId="0" borderId="33" xfId="43" applyNumberFormat="1" applyFont="1" applyBorder="1" applyAlignment="1">
      <alignment horizontal="center" vertical="center"/>
    </xf>
    <xf numFmtId="4" fontId="76" fillId="0" borderId="35" xfId="0" applyNumberFormat="1" applyFont="1" applyBorder="1" applyAlignment="1">
      <alignment horizontal="center"/>
    </xf>
    <xf numFmtId="0" fontId="76" fillId="0" borderId="35" xfId="0" applyFont="1" applyBorder="1" applyAlignment="1">
      <alignment horizontal="center"/>
    </xf>
    <xf numFmtId="4" fontId="27" fillId="0" borderId="35" xfId="43" applyNumberFormat="1" applyFont="1" applyBorder="1" applyAlignment="1">
      <alignment horizontal="center" vertical="center"/>
    </xf>
    <xf numFmtId="0" fontId="76" fillId="0" borderId="40" xfId="0" applyFont="1" applyBorder="1" applyAlignment="1">
      <alignment horizontal="center"/>
    </xf>
    <xf numFmtId="0" fontId="76" fillId="0" borderId="41" xfId="0" applyFont="1" applyBorder="1" applyAlignment="1">
      <alignment horizontal="center"/>
    </xf>
    <xf numFmtId="0" fontId="76" fillId="0" borderId="35" xfId="0" applyFont="1" applyBorder="1"/>
    <xf numFmtId="0" fontId="76" fillId="0" borderId="35" xfId="0" applyFont="1" applyBorder="1" applyAlignment="1">
      <alignment horizontal="center" vertical="center"/>
    </xf>
    <xf numFmtId="0" fontId="27" fillId="0" borderId="35" xfId="43" applyFont="1" applyBorder="1" applyAlignment="1">
      <alignment horizontal="center" vertical="center" wrapText="1"/>
    </xf>
    <xf numFmtId="165" fontId="27" fillId="0" borderId="42" xfId="43" applyNumberFormat="1" applyFont="1" applyBorder="1" applyAlignment="1">
      <alignment horizontal="center" vertical="center"/>
    </xf>
    <xf numFmtId="4" fontId="27" fillId="0" borderId="43" xfId="43" applyNumberFormat="1" applyFont="1" applyBorder="1" applyAlignment="1">
      <alignment horizontal="center"/>
    </xf>
    <xf numFmtId="4" fontId="27" fillId="0" borderId="35" xfId="43" applyNumberFormat="1" applyFont="1" applyBorder="1" applyAlignment="1">
      <alignment horizontal="center"/>
    </xf>
    <xf numFmtId="0" fontId="27" fillId="0" borderId="35" xfId="43" applyFont="1" applyBorder="1" applyAlignment="1">
      <alignment horizontal="center"/>
    </xf>
    <xf numFmtId="0" fontId="27" fillId="0" borderId="41" xfId="43" applyFont="1" applyBorder="1" applyAlignment="1">
      <alignment horizontal="center"/>
    </xf>
    <xf numFmtId="2" fontId="27" fillId="0" borderId="19" xfId="43" applyNumberFormat="1" applyFont="1" applyBorder="1" applyAlignment="1">
      <alignment horizontal="center" vertical="center"/>
    </xf>
    <xf numFmtId="2" fontId="27" fillId="0" borderId="19" xfId="0" applyNumberFormat="1" applyFont="1" applyBorder="1" applyAlignment="1">
      <alignment horizontal="center"/>
    </xf>
    <xf numFmtId="2" fontId="76" fillId="0" borderId="19" xfId="0" applyNumberFormat="1" applyFont="1" applyBorder="1" applyAlignment="1">
      <alignment horizontal="center" vertical="center"/>
    </xf>
    <xf numFmtId="4" fontId="27" fillId="31" borderId="34" xfId="43" applyNumberFormat="1" applyFont="1" applyFill="1" applyBorder="1" applyAlignment="1">
      <alignment horizontal="center" vertical="center"/>
    </xf>
    <xf numFmtId="4" fontId="27" fillId="31" borderId="19" xfId="43" applyNumberFormat="1" applyFont="1" applyFill="1" applyBorder="1" applyAlignment="1">
      <alignment horizontal="center" vertical="center"/>
    </xf>
    <xf numFmtId="4" fontId="76" fillId="32" borderId="19" xfId="0" applyNumberFormat="1" applyFont="1" applyFill="1" applyBorder="1" applyAlignment="1">
      <alignment horizontal="center"/>
    </xf>
    <xf numFmtId="0" fontId="76" fillId="32" borderId="19" xfId="0" applyFont="1" applyFill="1" applyBorder="1" applyAlignment="1">
      <alignment horizontal="center"/>
    </xf>
    <xf numFmtId="2" fontId="76" fillId="32" borderId="19" xfId="0" applyNumberFormat="1" applyFont="1" applyFill="1" applyBorder="1" applyAlignment="1">
      <alignment horizontal="center"/>
    </xf>
    <xf numFmtId="4" fontId="27" fillId="33" borderId="44" xfId="43" applyNumberFormat="1" applyFont="1" applyFill="1" applyBorder="1" applyAlignment="1">
      <alignment horizontal="center" vertical="center"/>
    </xf>
    <xf numFmtId="0" fontId="27" fillId="33" borderId="34" xfId="43" applyFont="1" applyFill="1" applyBorder="1" applyAlignment="1">
      <alignment horizontal="center" vertical="center"/>
    </xf>
    <xf numFmtId="2" fontId="27" fillId="33" borderId="19" xfId="43" applyNumberFormat="1" applyFont="1" applyFill="1" applyBorder="1" applyAlignment="1">
      <alignment horizontal="center" vertical="center"/>
    </xf>
    <xf numFmtId="2" fontId="27" fillId="33" borderId="34" xfId="43" applyNumberFormat="1" applyFont="1" applyFill="1" applyBorder="1" applyAlignment="1">
      <alignment horizontal="center" vertical="center"/>
    </xf>
    <xf numFmtId="4" fontId="27" fillId="33" borderId="34" xfId="43" applyNumberFormat="1" applyFont="1" applyFill="1" applyBorder="1" applyAlignment="1">
      <alignment horizontal="center" vertical="center"/>
    </xf>
    <xf numFmtId="0" fontId="27" fillId="33" borderId="19" xfId="43" applyFont="1" applyFill="1" applyBorder="1" applyAlignment="1">
      <alignment horizontal="center" vertical="center"/>
    </xf>
    <xf numFmtId="4" fontId="27" fillId="33" borderId="19" xfId="43" applyNumberFormat="1" applyFont="1" applyFill="1" applyBorder="1" applyAlignment="1">
      <alignment horizontal="center" vertical="center"/>
    </xf>
    <xf numFmtId="4" fontId="76" fillId="33" borderId="19" xfId="0" applyNumberFormat="1" applyFont="1" applyFill="1" applyBorder="1" applyAlignment="1">
      <alignment horizontal="center"/>
    </xf>
    <xf numFmtId="4" fontId="76" fillId="33" borderId="35" xfId="0" applyNumberFormat="1" applyFont="1" applyFill="1" applyBorder="1" applyAlignment="1">
      <alignment horizontal="center"/>
    </xf>
    <xf numFmtId="0" fontId="76" fillId="33" borderId="19" xfId="0" applyFont="1" applyFill="1" applyBorder="1" applyAlignment="1">
      <alignment horizontal="center"/>
    </xf>
    <xf numFmtId="2" fontId="76" fillId="33" borderId="19" xfId="0" applyNumberFormat="1" applyFont="1" applyFill="1" applyBorder="1" applyAlignment="1">
      <alignment horizontal="center"/>
    </xf>
    <xf numFmtId="0" fontId="27" fillId="33" borderId="45" xfId="43" applyFont="1" applyFill="1" applyBorder="1" applyAlignment="1">
      <alignment horizontal="center" vertical="center"/>
    </xf>
    <xf numFmtId="4" fontId="76" fillId="33" borderId="30" xfId="0" applyNumberFormat="1" applyFont="1" applyFill="1" applyBorder="1" applyAlignment="1">
      <alignment horizontal="center"/>
    </xf>
    <xf numFmtId="0" fontId="76" fillId="33" borderId="30" xfId="0" applyFont="1" applyFill="1" applyBorder="1" applyAlignment="1">
      <alignment horizontal="center"/>
    </xf>
    <xf numFmtId="0" fontId="76" fillId="33" borderId="43" xfId="0" applyFont="1" applyFill="1" applyBorder="1" applyAlignment="1">
      <alignment horizontal="center"/>
    </xf>
    <xf numFmtId="0" fontId="76" fillId="33" borderId="46" xfId="0" applyFont="1" applyFill="1" applyBorder="1" applyAlignment="1">
      <alignment horizontal="center" vertical="center"/>
    </xf>
    <xf numFmtId="0" fontId="76" fillId="33" borderId="42" xfId="0" applyFont="1" applyFill="1" applyBorder="1" applyAlignment="1">
      <alignment horizontal="center" vertical="center"/>
    </xf>
    <xf numFmtId="0" fontId="76" fillId="33" borderId="35" xfId="0" applyFont="1" applyFill="1" applyBorder="1" applyAlignment="1">
      <alignment horizontal="center" vertical="center"/>
    </xf>
    <xf numFmtId="172" fontId="27" fillId="33" borderId="33" xfId="72" applyNumberFormat="1" applyFont="1" applyFill="1" applyBorder="1" applyAlignment="1">
      <alignment horizontal="center" vertical="center"/>
    </xf>
    <xf numFmtId="172" fontId="27" fillId="33" borderId="41" xfId="72" applyNumberFormat="1" applyFont="1" applyFill="1" applyBorder="1" applyAlignment="1">
      <alignment horizontal="center" vertical="center"/>
    </xf>
    <xf numFmtId="49" fontId="27" fillId="0" borderId="0" xfId="43" applyNumberFormat="1" applyFont="1" applyAlignment="1">
      <alignment horizontal="right" vertical="center"/>
    </xf>
    <xf numFmtId="0" fontId="1" fillId="0" borderId="0" xfId="43" applyAlignment="1">
      <alignment horizontal="right"/>
    </xf>
    <xf numFmtId="49" fontId="27" fillId="0" borderId="38" xfId="0" applyNumberFormat="1" applyFont="1" applyBorder="1" applyAlignment="1">
      <alignment horizontal="right" vertical="center"/>
    </xf>
    <xf numFmtId="49" fontId="27" fillId="0" borderId="39" xfId="0" applyNumberFormat="1" applyFont="1" applyBorder="1" applyAlignment="1">
      <alignment horizontal="right" vertical="center"/>
    </xf>
    <xf numFmtId="49" fontId="45" fillId="0" borderId="39" xfId="43" applyNumberFormat="1" applyFont="1" applyBorder="1" applyAlignment="1">
      <alignment horizontal="right" vertical="center"/>
    </xf>
    <xf numFmtId="49" fontId="27" fillId="0" borderId="37" xfId="0" applyNumberFormat="1" applyFont="1" applyBorder="1" applyAlignment="1">
      <alignment horizontal="right" vertical="center"/>
    </xf>
    <xf numFmtId="49" fontId="27" fillId="0" borderId="38" xfId="43" applyNumberFormat="1" applyFont="1" applyBorder="1" applyAlignment="1">
      <alignment horizontal="right" vertical="center"/>
    </xf>
    <xf numFmtId="49" fontId="27" fillId="0" borderId="39" xfId="43" applyNumberFormat="1" applyFont="1" applyBorder="1" applyAlignment="1">
      <alignment horizontal="right" vertical="center"/>
    </xf>
    <xf numFmtId="49" fontId="26" fillId="0" borderId="47" xfId="43" applyNumberFormat="1" applyFont="1" applyBorder="1" applyAlignment="1">
      <alignment horizontal="right" vertical="center"/>
    </xf>
    <xf numFmtId="0" fontId="27" fillId="0" borderId="36" xfId="43" applyFont="1" applyBorder="1" applyAlignment="1">
      <alignment horizontal="center"/>
    </xf>
    <xf numFmtId="4" fontId="27" fillId="0" borderId="19" xfId="0" applyNumberFormat="1" applyFont="1" applyBorder="1" applyAlignment="1">
      <alignment horizontal="center"/>
    </xf>
    <xf numFmtId="0" fontId="27" fillId="33" borderId="45" xfId="43" applyFont="1" applyFill="1" applyBorder="1" applyAlignment="1">
      <alignment horizontal="center"/>
    </xf>
    <xf numFmtId="164" fontId="27" fillId="33" borderId="30" xfId="0" applyNumberFormat="1" applyFont="1" applyFill="1" applyBorder="1" applyAlignment="1">
      <alignment horizontal="center"/>
    </xf>
    <xf numFmtId="164" fontId="76" fillId="33" borderId="30" xfId="0" applyNumberFormat="1" applyFont="1" applyFill="1" applyBorder="1" applyAlignment="1">
      <alignment horizontal="center"/>
    </xf>
    <xf numFmtId="4" fontId="76" fillId="33" borderId="43" xfId="0" applyNumberFormat="1" applyFont="1" applyFill="1" applyBorder="1" applyAlignment="1">
      <alignment horizontal="center"/>
    </xf>
    <xf numFmtId="4" fontId="27" fillId="33" borderId="48" xfId="43" applyNumberFormat="1" applyFont="1" applyFill="1" applyBorder="1" applyAlignment="1">
      <alignment horizontal="center"/>
    </xf>
    <xf numFmtId="0" fontId="1" fillId="0" borderId="28" xfId="43" applyBorder="1" applyAlignment="1">
      <alignment horizontal="center"/>
    </xf>
    <xf numFmtId="4" fontId="27" fillId="0" borderId="28" xfId="43" applyNumberFormat="1" applyFont="1" applyBorder="1" applyAlignment="1">
      <alignment horizontal="center"/>
    </xf>
    <xf numFmtId="4" fontId="27" fillId="33" borderId="28" xfId="43" applyNumberFormat="1" applyFont="1" applyFill="1" applyBorder="1" applyAlignment="1">
      <alignment horizontal="center"/>
    </xf>
    <xf numFmtId="0" fontId="1" fillId="0" borderId="28" xfId="43" applyBorder="1"/>
    <xf numFmtId="0" fontId="1" fillId="33" borderId="28" xfId="43" applyFill="1" applyBorder="1" applyAlignment="1">
      <alignment horizontal="center"/>
    </xf>
    <xf numFmtId="170" fontId="27" fillId="0" borderId="49" xfId="43" applyNumberFormat="1" applyFont="1" applyBorder="1" applyAlignment="1">
      <alignment horizontal="center" vertical="center"/>
    </xf>
    <xf numFmtId="0" fontId="1" fillId="0" borderId="29" xfId="43" applyBorder="1"/>
    <xf numFmtId="165" fontId="27" fillId="0" borderId="19" xfId="43" applyNumberFormat="1" applyFont="1" applyBorder="1" applyAlignment="1">
      <alignment horizontal="right" vertical="center"/>
    </xf>
    <xf numFmtId="2" fontId="1" fillId="0" borderId="0" xfId="43" applyNumberFormat="1" applyAlignment="1">
      <alignment vertical="center"/>
    </xf>
    <xf numFmtId="170" fontId="27" fillId="0" borderId="19" xfId="43" applyNumberFormat="1" applyFont="1" applyBorder="1" applyAlignment="1">
      <alignment horizontal="center" vertical="center"/>
    </xf>
    <xf numFmtId="0" fontId="76" fillId="0" borderId="19" xfId="0" applyFont="1" applyBorder="1" applyAlignment="1">
      <alignment horizontal="right"/>
    </xf>
    <xf numFmtId="4" fontId="76" fillId="0" borderId="19" xfId="0" applyNumberFormat="1" applyFont="1" applyBorder="1" applyAlignment="1">
      <alignment horizontal="right"/>
    </xf>
    <xf numFmtId="2" fontId="27" fillId="32" borderId="19" xfId="0" applyNumberFormat="1" applyFont="1" applyFill="1" applyBorder="1" applyAlignment="1">
      <alignment horizontal="center"/>
    </xf>
    <xf numFmtId="4" fontId="27" fillId="33" borderId="19" xfId="0" applyNumberFormat="1" applyFont="1" applyFill="1" applyBorder="1" applyAlignment="1">
      <alignment horizontal="center" vertical="center"/>
    </xf>
    <xf numFmtId="4" fontId="76" fillId="0" borderId="19" xfId="0" applyNumberFormat="1" applyFont="1" applyBorder="1" applyAlignment="1">
      <alignment horizontal="center" vertical="center"/>
    </xf>
    <xf numFmtId="4" fontId="27" fillId="0" borderId="32" xfId="43" applyNumberFormat="1" applyFont="1" applyBorder="1" applyAlignment="1">
      <alignment horizontal="center" vertical="center"/>
    </xf>
    <xf numFmtId="2" fontId="75" fillId="0" borderId="34" xfId="0" applyNumberFormat="1" applyFont="1" applyBorder="1" applyAlignment="1">
      <alignment horizontal="center"/>
    </xf>
    <xf numFmtId="170" fontId="27" fillId="0" borderId="19" xfId="63" applyNumberFormat="1" applyFont="1" applyFill="1" applyBorder="1" applyAlignment="1">
      <alignment horizontal="center" vertical="center"/>
    </xf>
    <xf numFmtId="0" fontId="76" fillId="0" borderId="32" xfId="0" applyFont="1" applyBorder="1" applyAlignment="1">
      <alignment horizontal="center"/>
    </xf>
    <xf numFmtId="0" fontId="76" fillId="0" borderId="34" xfId="0" applyFont="1" applyBorder="1" applyAlignment="1">
      <alignment horizontal="center"/>
    </xf>
    <xf numFmtId="0" fontId="27" fillId="33" borderId="19" xfId="43" applyFont="1" applyFill="1" applyBorder="1" applyAlignment="1">
      <alignment horizontal="center"/>
    </xf>
    <xf numFmtId="4" fontId="76" fillId="0" borderId="34" xfId="0" applyNumberFormat="1" applyFont="1" applyBorder="1" applyAlignment="1">
      <alignment horizontal="center"/>
    </xf>
    <xf numFmtId="4" fontId="76" fillId="32" borderId="34" xfId="0" applyNumberFormat="1" applyFont="1" applyFill="1" applyBorder="1" applyAlignment="1">
      <alignment horizontal="center"/>
    </xf>
    <xf numFmtId="2" fontId="76" fillId="32" borderId="34" xfId="0" applyNumberFormat="1" applyFont="1" applyFill="1" applyBorder="1" applyAlignment="1">
      <alignment horizontal="center"/>
    </xf>
    <xf numFmtId="2" fontId="27" fillId="32" borderId="34" xfId="0" applyNumberFormat="1" applyFont="1" applyFill="1" applyBorder="1" applyAlignment="1">
      <alignment horizontal="center"/>
    </xf>
    <xf numFmtId="2" fontId="76" fillId="0" borderId="34" xfId="0" applyNumberFormat="1" applyFont="1" applyBorder="1" applyAlignment="1">
      <alignment horizontal="center"/>
    </xf>
    <xf numFmtId="2" fontId="76" fillId="32" borderId="45" xfId="0" applyNumberFormat="1" applyFont="1" applyFill="1" applyBorder="1" applyAlignment="1">
      <alignment horizontal="center"/>
    </xf>
    <xf numFmtId="4" fontId="76" fillId="0" borderId="36" xfId="0" applyNumberFormat="1" applyFont="1" applyBorder="1" applyAlignment="1">
      <alignment horizontal="center"/>
    </xf>
    <xf numFmtId="4" fontId="76" fillId="0" borderId="32" xfId="0" applyNumberFormat="1" applyFont="1" applyBorder="1" applyAlignment="1">
      <alignment horizontal="center"/>
    </xf>
    <xf numFmtId="0" fontId="27" fillId="0" borderId="32" xfId="43" applyFont="1" applyBorder="1" applyAlignment="1">
      <alignment horizontal="center" vertical="center"/>
    </xf>
    <xf numFmtId="0" fontId="27" fillId="0" borderId="32" xfId="43" applyFont="1" applyBorder="1" applyAlignment="1">
      <alignment horizontal="center"/>
    </xf>
    <xf numFmtId="0" fontId="76" fillId="0" borderId="32" xfId="0" applyFont="1" applyBorder="1" applyAlignment="1">
      <alignment horizontal="center" vertical="center"/>
    </xf>
    <xf numFmtId="4" fontId="76" fillId="33" borderId="34" xfId="0" applyNumberFormat="1" applyFont="1" applyFill="1" applyBorder="1" applyAlignment="1">
      <alignment horizontal="center"/>
    </xf>
    <xf numFmtId="0" fontId="77" fillId="0" borderId="34" xfId="0" applyFont="1" applyBorder="1" applyAlignment="1">
      <alignment horizontal="center"/>
    </xf>
    <xf numFmtId="0" fontId="76" fillId="33" borderId="34" xfId="0" applyFont="1" applyFill="1" applyBorder="1" applyAlignment="1">
      <alignment horizontal="center"/>
    </xf>
    <xf numFmtId="0" fontId="27" fillId="31" borderId="44" xfId="43" applyFont="1" applyFill="1" applyBorder="1" applyAlignment="1">
      <alignment horizontal="center" vertical="center"/>
    </xf>
    <xf numFmtId="0" fontId="27" fillId="31" borderId="46" xfId="0" applyFont="1" applyFill="1" applyBorder="1" applyAlignment="1">
      <alignment horizontal="center" vertical="center"/>
    </xf>
    <xf numFmtId="4" fontId="27" fillId="31" borderId="46" xfId="0" applyNumberFormat="1" applyFont="1" applyFill="1" applyBorder="1" applyAlignment="1">
      <alignment horizontal="center" vertical="center"/>
    </xf>
    <xf numFmtId="49" fontId="27" fillId="31" borderId="18" xfId="0" applyNumberFormat="1" applyFont="1" applyFill="1" applyBorder="1" applyAlignment="1">
      <alignment horizontal="right" vertical="center"/>
    </xf>
    <xf numFmtId="49" fontId="27" fillId="0" borderId="22" xfId="0" applyNumberFormat="1" applyFont="1" applyBorder="1" applyAlignment="1">
      <alignment horizontal="right" vertical="center"/>
    </xf>
    <xf numFmtId="0" fontId="27" fillId="31" borderId="50" xfId="0" applyFont="1" applyFill="1" applyBorder="1" applyAlignment="1">
      <alignment vertical="center" wrapText="1"/>
    </xf>
    <xf numFmtId="0" fontId="27" fillId="0" borderId="51" xfId="43" applyFont="1" applyBorder="1" applyAlignment="1">
      <alignment horizontal="left" vertical="center" indent="1"/>
    </xf>
    <xf numFmtId="0" fontId="27" fillId="0" borderId="51" xfId="43" applyFont="1" applyBorder="1" applyAlignment="1">
      <alignment horizontal="left" vertical="center" wrapText="1" indent="1"/>
    </xf>
    <xf numFmtId="0" fontId="27" fillId="0" borderId="51" xfId="43" applyFont="1" applyBorder="1" applyAlignment="1">
      <alignment horizontal="left" vertical="center" indent="3"/>
    </xf>
    <xf numFmtId="0" fontId="27" fillId="0" borderId="52" xfId="43" applyFont="1" applyBorder="1" applyAlignment="1">
      <alignment horizontal="left" vertical="center" indent="1"/>
    </xf>
    <xf numFmtId="49" fontId="27" fillId="31" borderId="22" xfId="0" applyNumberFormat="1" applyFont="1" applyFill="1" applyBorder="1" applyAlignment="1">
      <alignment horizontal="right" vertical="center"/>
    </xf>
    <xf numFmtId="0" fontId="27" fillId="0" borderId="51" xfId="43" applyFont="1" applyBorder="1" applyAlignment="1">
      <alignment horizontal="left" vertical="center" wrapText="1" indent="3"/>
    </xf>
    <xf numFmtId="49" fontId="27" fillId="32" borderId="22" xfId="0" applyNumberFormat="1" applyFont="1" applyFill="1" applyBorder="1" applyAlignment="1">
      <alignment horizontal="right" vertical="center"/>
    </xf>
    <xf numFmtId="0" fontId="27" fillId="32" borderId="50" xfId="0" applyFont="1" applyFill="1" applyBorder="1" applyAlignment="1">
      <alignment horizontal="left" vertical="center" wrapText="1" indent="1"/>
    </xf>
    <xf numFmtId="0" fontId="27" fillId="0" borderId="51" xfId="43" applyFont="1" applyBorder="1" applyAlignment="1">
      <alignment horizontal="left" vertical="center" wrapText="1" indent="5"/>
    </xf>
    <xf numFmtId="0" fontId="27" fillId="0" borderId="51" xfId="0" applyFont="1" applyBorder="1" applyAlignment="1">
      <alignment horizontal="left" vertical="center" wrapText="1" indent="7"/>
    </xf>
    <xf numFmtId="0" fontId="27" fillId="0" borderId="52" xfId="43" applyFont="1" applyBorder="1" applyAlignment="1">
      <alignment horizontal="left" vertical="center" indent="3"/>
    </xf>
    <xf numFmtId="49" fontId="27" fillId="0" borderId="23" xfId="0" applyNumberFormat="1" applyFont="1" applyBorder="1" applyAlignment="1">
      <alignment horizontal="right" vertical="center"/>
    </xf>
    <xf numFmtId="2" fontId="27" fillId="32" borderId="21" xfId="0" applyNumberFormat="1" applyFont="1" applyFill="1" applyBorder="1" applyAlignment="1">
      <alignment horizontal="right" vertical="center"/>
    </xf>
    <xf numFmtId="49" fontId="27" fillId="0" borderId="24" xfId="0" applyNumberFormat="1" applyFont="1" applyBorder="1" applyAlignment="1">
      <alignment horizontal="right" vertical="center"/>
    </xf>
    <xf numFmtId="2" fontId="27" fillId="32" borderId="50" xfId="0" applyNumberFormat="1" applyFont="1" applyFill="1" applyBorder="1" applyAlignment="1">
      <alignment horizontal="left" vertical="center" wrapText="1" indent="1"/>
    </xf>
    <xf numFmtId="49" fontId="27" fillId="33" borderId="18" xfId="0" applyNumberFormat="1" applyFont="1" applyFill="1" applyBorder="1" applyAlignment="1">
      <alignment horizontal="right" vertical="center"/>
    </xf>
    <xf numFmtId="0" fontId="27" fillId="33" borderId="50" xfId="0" applyFont="1" applyFill="1" applyBorder="1" applyAlignment="1">
      <alignment vertical="center" wrapText="1"/>
    </xf>
    <xf numFmtId="49" fontId="27" fillId="33" borderId="22" xfId="0" applyNumberFormat="1" applyFont="1" applyFill="1" applyBorder="1" applyAlignment="1">
      <alignment horizontal="right" vertical="center"/>
    </xf>
    <xf numFmtId="0" fontId="27" fillId="0" borderId="51" xfId="0" applyFont="1" applyBorder="1" applyAlignment="1">
      <alignment horizontal="left" vertical="center" wrapText="1" indent="1"/>
    </xf>
    <xf numFmtId="0" fontId="27" fillId="0" borderId="52" xfId="0" applyFont="1" applyBorder="1" applyAlignment="1">
      <alignment horizontal="left" vertical="center" wrapText="1" indent="1"/>
    </xf>
    <xf numFmtId="49" fontId="27" fillId="33" borderId="21" xfId="0" applyNumberFormat="1" applyFont="1" applyFill="1" applyBorder="1" applyAlignment="1">
      <alignment horizontal="right" vertical="center"/>
    </xf>
    <xf numFmtId="49" fontId="27" fillId="33" borderId="24" xfId="0" applyNumberFormat="1" applyFont="1" applyFill="1" applyBorder="1" applyAlignment="1">
      <alignment horizontal="right" vertical="center"/>
    </xf>
    <xf numFmtId="0" fontId="27" fillId="33" borderId="53" xfId="43" applyFont="1" applyFill="1" applyBorder="1" applyAlignment="1">
      <alignment horizontal="center" vertical="center"/>
    </xf>
    <xf numFmtId="0" fontId="27" fillId="0" borderId="49" xfId="43" applyFont="1" applyBorder="1" applyAlignment="1">
      <alignment horizontal="center" vertical="center"/>
    </xf>
    <xf numFmtId="0" fontId="27" fillId="33" borderId="54" xfId="0" applyFont="1" applyFill="1" applyBorder="1" applyAlignment="1">
      <alignment vertical="center" wrapText="1"/>
    </xf>
    <xf numFmtId="0" fontId="27" fillId="0" borderId="51" xfId="43" applyFont="1" applyBorder="1" applyAlignment="1">
      <alignment horizontal="left" vertical="center" indent="5"/>
    </xf>
    <xf numFmtId="0" fontId="27" fillId="33" borderId="55" xfId="43" applyFont="1" applyFill="1" applyBorder="1" applyAlignment="1">
      <alignment horizontal="center" vertical="center"/>
    </xf>
    <xf numFmtId="0" fontId="27" fillId="0" borderId="50" xfId="43" applyFont="1" applyBorder="1" applyAlignment="1">
      <alignment horizontal="center" vertical="center"/>
    </xf>
    <xf numFmtId="0" fontId="27" fillId="0" borderId="51" xfId="43" applyFont="1" applyBorder="1" applyAlignment="1">
      <alignment horizontal="center" vertical="center"/>
    </xf>
    <xf numFmtId="0" fontId="27" fillId="0" borderId="52" xfId="43" applyFont="1" applyBorder="1" applyAlignment="1">
      <alignment horizontal="center" vertical="center"/>
    </xf>
    <xf numFmtId="0" fontId="76" fillId="33" borderId="32" xfId="0" applyFont="1" applyFill="1" applyBorder="1" applyAlignment="1">
      <alignment horizontal="center" vertical="center"/>
    </xf>
    <xf numFmtId="0" fontId="27" fillId="33" borderId="50" xfId="43" applyFont="1" applyFill="1" applyBorder="1" applyAlignment="1">
      <alignment horizontal="center" vertical="center"/>
    </xf>
    <xf numFmtId="0" fontId="27" fillId="33" borderId="56" xfId="43" applyFont="1" applyFill="1" applyBorder="1" applyAlignment="1">
      <alignment horizontal="center" vertical="center"/>
    </xf>
    <xf numFmtId="0" fontId="76" fillId="33" borderId="50" xfId="0" applyFont="1" applyFill="1" applyBorder="1" applyAlignment="1">
      <alignment horizontal="center" vertical="center"/>
    </xf>
    <xf numFmtId="0" fontId="27" fillId="0" borderId="28" xfId="0" applyFont="1" applyBorder="1" applyAlignment="1">
      <alignment vertical="center"/>
    </xf>
    <xf numFmtId="0" fontId="27" fillId="0" borderId="28" xfId="0" applyFont="1" applyBorder="1" applyAlignment="1">
      <alignment horizontal="left" vertical="center" wrapText="1" indent="1"/>
    </xf>
    <xf numFmtId="0" fontId="27" fillId="0" borderId="28" xfId="43" applyFont="1" applyBorder="1" applyAlignment="1">
      <alignment horizontal="left" vertical="center" wrapText="1" indent="3"/>
    </xf>
    <xf numFmtId="0" fontId="27" fillId="0" borderId="28" xfId="43" applyFont="1" applyBorder="1" applyAlignment="1">
      <alignment horizontal="left" vertical="center" wrapText="1" indent="5"/>
    </xf>
    <xf numFmtId="0" fontId="27" fillId="0" borderId="28" xfId="0" applyFont="1" applyBorder="1" applyAlignment="1">
      <alignment horizontal="left" vertical="center" wrapText="1" indent="7"/>
    </xf>
    <xf numFmtId="0" fontId="27" fillId="0" borderId="28" xfId="43" applyFont="1" applyBorder="1" applyAlignment="1">
      <alignment horizontal="left" vertical="center" indent="7"/>
    </xf>
    <xf numFmtId="0" fontId="27" fillId="0" borderId="29" xfId="0" applyFont="1" applyBorder="1" applyAlignment="1">
      <alignment horizontal="left" vertical="center" wrapText="1" indent="1"/>
    </xf>
    <xf numFmtId="0" fontId="27" fillId="0" borderId="48" xfId="0" applyFont="1" applyBorder="1" applyAlignment="1">
      <alignment vertical="center" wrapText="1"/>
    </xf>
    <xf numFmtId="0" fontId="27" fillId="0" borderId="29" xfId="43" applyFont="1" applyBorder="1" applyAlignment="1">
      <alignment horizontal="left" vertical="center" wrapText="1" indent="3"/>
    </xf>
    <xf numFmtId="4" fontId="27" fillId="0" borderId="32" xfId="43" applyNumberFormat="1" applyFont="1" applyBorder="1" applyAlignment="1">
      <alignment horizontal="center"/>
    </xf>
    <xf numFmtId="0" fontId="27" fillId="0" borderId="50" xfId="43" applyFont="1" applyBorder="1" applyAlignment="1">
      <alignment horizontal="center" vertical="center" wrapText="1"/>
    </xf>
    <xf numFmtId="0" fontId="27" fillId="0" borderId="57" xfId="43" applyFont="1" applyBorder="1" applyAlignment="1">
      <alignment horizontal="center" vertical="center"/>
    </xf>
    <xf numFmtId="0" fontId="27" fillId="0" borderId="51" xfId="43" applyFont="1" applyBorder="1" applyAlignment="1">
      <alignment horizontal="center" vertical="center" wrapText="1"/>
    </xf>
    <xf numFmtId="4" fontId="27" fillId="0" borderId="31" xfId="43" applyNumberFormat="1" applyFont="1" applyBorder="1" applyAlignment="1">
      <alignment horizontal="center"/>
    </xf>
    <xf numFmtId="0" fontId="27" fillId="0" borderId="58" xfId="43" applyFont="1" applyBorder="1" applyAlignment="1">
      <alignment horizontal="center" vertical="center"/>
    </xf>
    <xf numFmtId="0" fontId="27" fillId="0" borderId="17" xfId="43" applyFont="1" applyBorder="1" applyAlignment="1">
      <alignment horizontal="center" vertical="center"/>
    </xf>
    <xf numFmtId="0" fontId="27" fillId="0" borderId="21" xfId="43" applyFont="1" applyBorder="1" applyAlignment="1">
      <alignment horizontal="center" vertical="center"/>
    </xf>
    <xf numFmtId="0" fontId="27" fillId="0" borderId="30" xfId="43" applyFont="1" applyBorder="1" applyAlignment="1">
      <alignment horizontal="center" vertical="center"/>
    </xf>
    <xf numFmtId="4" fontId="27" fillId="0" borderId="48" xfId="43" applyNumberFormat="1" applyFont="1" applyBorder="1" applyAlignment="1">
      <alignment horizontal="center"/>
    </xf>
    <xf numFmtId="4" fontId="27" fillId="0" borderId="38" xfId="43" applyNumberFormat="1" applyFont="1" applyBorder="1" applyAlignment="1">
      <alignment horizontal="center"/>
    </xf>
    <xf numFmtId="0" fontId="27" fillId="0" borderId="38" xfId="43" applyFont="1" applyBorder="1" applyAlignment="1">
      <alignment horizontal="center" vertical="center"/>
    </xf>
    <xf numFmtId="0" fontId="27" fillId="0" borderId="39" xfId="43" applyFont="1" applyBorder="1" applyAlignment="1">
      <alignment horizontal="center" vertical="center"/>
    </xf>
    <xf numFmtId="4" fontId="27" fillId="0" borderId="37" xfId="43" applyNumberFormat="1" applyFont="1" applyBorder="1" applyAlignment="1">
      <alignment horizontal="center"/>
    </xf>
    <xf numFmtId="0" fontId="1" fillId="0" borderId="48" xfId="43" applyBorder="1"/>
    <xf numFmtId="4" fontId="27" fillId="0" borderId="38" xfId="43" applyNumberFormat="1" applyFont="1" applyBorder="1" applyAlignment="1">
      <alignment horizontal="center" vertical="center"/>
    </xf>
    <xf numFmtId="0" fontId="26" fillId="0" borderId="35" xfId="43" applyFont="1" applyBorder="1" applyAlignment="1">
      <alignment horizontal="center" vertical="center" wrapText="1"/>
    </xf>
    <xf numFmtId="0" fontId="45" fillId="0" borderId="41" xfId="43" applyFont="1" applyBorder="1" applyAlignment="1">
      <alignment horizontal="center" vertical="center"/>
    </xf>
    <xf numFmtId="0" fontId="27" fillId="0" borderId="38" xfId="43" applyFont="1" applyBorder="1" applyAlignment="1">
      <alignment horizontal="center" vertical="center" wrapText="1"/>
    </xf>
    <xf numFmtId="0" fontId="26" fillId="0" borderId="28" xfId="43" applyFont="1" applyBorder="1" applyAlignment="1">
      <alignment horizontal="center" vertical="center" wrapText="1"/>
    </xf>
    <xf numFmtId="0" fontId="27" fillId="0" borderId="22" xfId="43" applyFont="1" applyBorder="1" applyAlignment="1">
      <alignment horizontal="center" vertical="center"/>
    </xf>
    <xf numFmtId="0" fontId="59" fillId="0" borderId="28" xfId="56" applyFont="1" applyBorder="1" applyAlignment="1">
      <alignment vertical="center" wrapText="1"/>
    </xf>
    <xf numFmtId="0" fontId="18" fillId="0" borderId="28" xfId="59" applyFont="1" applyBorder="1" applyAlignment="1">
      <alignment vertical="center"/>
    </xf>
    <xf numFmtId="0" fontId="27" fillId="0" borderId="24" xfId="43" applyFont="1" applyBorder="1" applyAlignment="1">
      <alignment horizontal="center" vertical="center"/>
    </xf>
    <xf numFmtId="4" fontId="27" fillId="0" borderId="41" xfId="43" applyNumberFormat="1" applyFont="1" applyBorder="1" applyAlignment="1">
      <alignment horizontal="center" vertical="center"/>
    </xf>
    <xf numFmtId="172" fontId="27" fillId="33" borderId="59" xfId="72" applyNumberFormat="1" applyFont="1" applyFill="1" applyBorder="1" applyAlignment="1">
      <alignment horizontal="center" vertical="center"/>
    </xf>
    <xf numFmtId="172" fontId="27" fillId="33" borderId="60" xfId="72" applyNumberFormat="1" applyFont="1" applyFill="1" applyBorder="1" applyAlignment="1">
      <alignment horizontal="center" vertical="center"/>
    </xf>
    <xf numFmtId="172" fontId="27" fillId="33" borderId="61" xfId="43" applyNumberFormat="1" applyFont="1" applyFill="1" applyBorder="1"/>
    <xf numFmtId="0" fontId="27" fillId="33" borderId="14" xfId="0" applyFont="1" applyFill="1" applyBorder="1" applyAlignment="1">
      <alignment vertical="center" wrapText="1"/>
    </xf>
    <xf numFmtId="0" fontId="27" fillId="0" borderId="52" xfId="43" applyFont="1" applyBorder="1" applyAlignment="1">
      <alignment horizontal="left" vertical="center" wrapText="1" indent="3"/>
    </xf>
    <xf numFmtId="0" fontId="27" fillId="33" borderId="62" xfId="43" applyFont="1" applyFill="1" applyBorder="1" applyAlignment="1">
      <alignment horizontal="center" vertical="center"/>
    </xf>
    <xf numFmtId="0" fontId="76" fillId="33" borderId="63" xfId="0" applyFont="1" applyFill="1" applyBorder="1" applyAlignment="1">
      <alignment horizontal="center"/>
    </xf>
    <xf numFmtId="172" fontId="27" fillId="33" borderId="63" xfId="72" applyNumberFormat="1" applyFont="1" applyFill="1" applyBorder="1" applyAlignment="1">
      <alignment horizontal="center" vertical="center"/>
    </xf>
    <xf numFmtId="0" fontId="76" fillId="33" borderId="37" xfId="0" applyFont="1" applyFill="1" applyBorder="1" applyAlignment="1">
      <alignment horizontal="center" vertical="center"/>
    </xf>
    <xf numFmtId="0" fontId="76" fillId="33" borderId="30" xfId="0" applyFont="1" applyFill="1" applyBorder="1" applyAlignment="1">
      <alignment horizontal="center" vertical="center"/>
    </xf>
    <xf numFmtId="0" fontId="76" fillId="33" borderId="48" xfId="0" applyFont="1" applyFill="1" applyBorder="1" applyAlignment="1">
      <alignment horizontal="center" vertical="center"/>
    </xf>
    <xf numFmtId="0" fontId="76" fillId="33" borderId="43" xfId="0" applyFont="1" applyFill="1" applyBorder="1" applyAlignment="1">
      <alignment horizontal="center" vertical="center"/>
    </xf>
    <xf numFmtId="0" fontId="1" fillId="33" borderId="48" xfId="43" applyFill="1" applyBorder="1" applyAlignment="1">
      <alignment horizontal="center"/>
    </xf>
    <xf numFmtId="2" fontId="27" fillId="0" borderId="28" xfId="43" applyNumberFormat="1" applyFont="1" applyBorder="1" applyAlignment="1">
      <alignment horizontal="center"/>
    </xf>
    <xf numFmtId="0" fontId="27" fillId="0" borderId="28" xfId="43" applyFont="1" applyBorder="1" applyAlignment="1">
      <alignment horizontal="center"/>
    </xf>
    <xf numFmtId="4" fontId="27" fillId="0" borderId="39" xfId="43" applyNumberFormat="1" applyFont="1" applyBorder="1" applyAlignment="1">
      <alignment horizontal="center" vertical="center"/>
    </xf>
    <xf numFmtId="4" fontId="27" fillId="0" borderId="29" xfId="43" applyNumberFormat="1" applyFont="1" applyBorder="1" applyAlignment="1">
      <alignment horizontal="center" vertical="center"/>
    </xf>
    <xf numFmtId="0" fontId="76" fillId="33" borderId="64" xfId="0" applyFont="1" applyFill="1" applyBorder="1" applyAlignment="1">
      <alignment horizontal="center" vertical="center"/>
    </xf>
    <xf numFmtId="4" fontId="27" fillId="0" borderId="33" xfId="43" applyNumberFormat="1" applyFont="1" applyBorder="1" applyAlignment="1">
      <alignment horizontal="center" vertical="center"/>
    </xf>
    <xf numFmtId="0" fontId="27" fillId="0" borderId="57" xfId="43" applyFont="1" applyBorder="1" applyAlignment="1">
      <alignment horizontal="left" vertical="center" wrapText="1" indent="3"/>
    </xf>
    <xf numFmtId="0" fontId="76" fillId="0" borderId="38" xfId="0" applyFont="1" applyBorder="1"/>
    <xf numFmtId="0" fontId="76" fillId="0" borderId="38" xfId="0" applyFont="1" applyBorder="1" applyAlignment="1">
      <alignment horizontal="center" vertical="center"/>
    </xf>
    <xf numFmtId="0" fontId="76" fillId="0" borderId="39" xfId="0" applyFont="1" applyBorder="1"/>
    <xf numFmtId="0" fontId="76" fillId="0" borderId="41" xfId="0" applyFont="1" applyBorder="1"/>
    <xf numFmtId="0" fontId="1" fillId="0" borderId="29" xfId="43" applyBorder="1" applyAlignment="1">
      <alignment horizontal="center"/>
    </xf>
    <xf numFmtId="0" fontId="76" fillId="0" borderId="32" xfId="0" applyFont="1" applyBorder="1"/>
    <xf numFmtId="0" fontId="76" fillId="0" borderId="28" xfId="0" applyFont="1" applyBorder="1"/>
    <xf numFmtId="0" fontId="76" fillId="0" borderId="28" xfId="0" applyFont="1" applyBorder="1" applyAlignment="1">
      <alignment horizontal="center" vertical="center"/>
    </xf>
    <xf numFmtId="0" fontId="76" fillId="0" borderId="33" xfId="0" applyFont="1" applyBorder="1"/>
    <xf numFmtId="0" fontId="76" fillId="0" borderId="29" xfId="0" applyFont="1" applyBorder="1"/>
    <xf numFmtId="0" fontId="1" fillId="0" borderId="65" xfId="43" applyBorder="1"/>
    <xf numFmtId="0" fontId="76" fillId="33" borderId="66" xfId="0" applyFont="1" applyFill="1" applyBorder="1" applyAlignment="1">
      <alignment horizontal="center" vertical="center"/>
    </xf>
    <xf numFmtId="0" fontId="76" fillId="33" borderId="67" xfId="0" applyFont="1" applyFill="1" applyBorder="1" applyAlignment="1">
      <alignment horizontal="center" vertical="center"/>
    </xf>
    <xf numFmtId="0" fontId="1" fillId="33" borderId="67" xfId="43" applyFill="1" applyBorder="1" applyAlignment="1">
      <alignment horizontal="center"/>
    </xf>
    <xf numFmtId="170" fontId="27" fillId="0" borderId="32" xfId="43" applyNumberFormat="1" applyFont="1" applyBorder="1" applyAlignment="1">
      <alignment horizontal="center" vertical="center"/>
    </xf>
    <xf numFmtId="0" fontId="27" fillId="33" borderId="32" xfId="43" applyFont="1" applyFill="1" applyBorder="1" applyAlignment="1">
      <alignment horizontal="center"/>
    </xf>
    <xf numFmtId="0" fontId="27" fillId="33" borderId="32" xfId="43" applyFont="1" applyFill="1" applyBorder="1" applyAlignment="1">
      <alignment horizontal="center" vertical="center"/>
    </xf>
    <xf numFmtId="0" fontId="76" fillId="33" borderId="32" xfId="0" applyFont="1" applyFill="1" applyBorder="1" applyAlignment="1">
      <alignment horizontal="center"/>
    </xf>
    <xf numFmtId="0" fontId="27" fillId="33" borderId="51" xfId="43" applyFont="1" applyFill="1" applyBorder="1" applyAlignment="1">
      <alignment horizontal="center" vertical="center"/>
    </xf>
    <xf numFmtId="4" fontId="27" fillId="33" borderId="32" xfId="43" applyNumberFormat="1" applyFont="1" applyFill="1" applyBorder="1" applyAlignment="1">
      <alignment horizontal="center" vertical="center"/>
    </xf>
    <xf numFmtId="2" fontId="76" fillId="32" borderId="32" xfId="0" applyNumberFormat="1" applyFont="1" applyFill="1" applyBorder="1" applyAlignment="1">
      <alignment horizontal="center"/>
    </xf>
    <xf numFmtId="2" fontId="27" fillId="0" borderId="32" xfId="43" applyNumberFormat="1" applyFont="1" applyBorder="1" applyAlignment="1">
      <alignment horizontal="center"/>
    </xf>
    <xf numFmtId="2" fontId="27" fillId="32" borderId="50" xfId="43" applyNumberFormat="1" applyFont="1" applyFill="1" applyBorder="1" applyAlignment="1">
      <alignment horizontal="center" vertical="center"/>
    </xf>
    <xf numFmtId="2" fontId="27" fillId="32" borderId="32" xfId="43" applyNumberFormat="1" applyFont="1" applyFill="1" applyBorder="1" applyAlignment="1">
      <alignment horizontal="center"/>
    </xf>
    <xf numFmtId="0" fontId="27" fillId="32" borderId="50" xfId="43" applyFont="1" applyFill="1" applyBorder="1" applyAlignment="1">
      <alignment horizontal="center" vertical="center"/>
    </xf>
    <xf numFmtId="0" fontId="27" fillId="32" borderId="10" xfId="43" applyFont="1" applyFill="1" applyBorder="1" applyAlignment="1">
      <alignment horizontal="center" vertical="center"/>
    </xf>
    <xf numFmtId="0" fontId="27" fillId="32" borderId="32" xfId="43" applyFont="1" applyFill="1" applyBorder="1" applyAlignment="1">
      <alignment horizontal="center"/>
    </xf>
    <xf numFmtId="4" fontId="27" fillId="32" borderId="32" xfId="43" applyNumberFormat="1" applyFont="1" applyFill="1" applyBorder="1" applyAlignment="1">
      <alignment horizontal="center"/>
    </xf>
    <xf numFmtId="0" fontId="27" fillId="31" borderId="50" xfId="43" applyFont="1" applyFill="1" applyBorder="1" applyAlignment="1">
      <alignment horizontal="center" vertical="center"/>
    </xf>
    <xf numFmtId="0" fontId="27" fillId="0" borderId="32" xfId="0" applyFont="1" applyBorder="1" applyAlignment="1">
      <alignment horizontal="center" vertical="center"/>
    </xf>
    <xf numFmtId="165" fontId="27" fillId="0" borderId="22" xfId="43" applyNumberFormat="1" applyFont="1" applyBorder="1" applyAlignment="1">
      <alignment horizontal="center"/>
    </xf>
    <xf numFmtId="165" fontId="76" fillId="0" borderId="19" xfId="0" applyNumberFormat="1" applyFont="1" applyBorder="1" applyAlignment="1">
      <alignment horizontal="center"/>
    </xf>
    <xf numFmtId="2" fontId="27" fillId="0" borderId="36" xfId="43" applyNumberFormat="1" applyFont="1" applyBorder="1" applyAlignment="1">
      <alignment horizontal="center" vertical="center"/>
    </xf>
    <xf numFmtId="49" fontId="44" fillId="0" borderId="68" xfId="43" applyNumberFormat="1" applyFont="1" applyBorder="1" applyAlignment="1">
      <alignment horizontal="right" vertical="center"/>
    </xf>
    <xf numFmtId="4" fontId="27" fillId="31" borderId="67" xfId="0" applyNumberFormat="1" applyFont="1" applyFill="1" applyBorder="1" applyAlignment="1">
      <alignment horizontal="center" vertical="center"/>
    </xf>
    <xf numFmtId="4" fontId="27" fillId="31" borderId="49" xfId="43" applyNumberFormat="1" applyFont="1" applyFill="1" applyBorder="1" applyAlignment="1">
      <alignment horizontal="center" vertical="center"/>
    </xf>
    <xf numFmtId="4" fontId="27" fillId="32" borderId="28" xfId="43" applyNumberFormat="1" applyFont="1" applyFill="1" applyBorder="1" applyAlignment="1">
      <alignment horizontal="center"/>
    </xf>
    <xf numFmtId="2" fontId="1" fillId="32" borderId="28" xfId="43" applyNumberFormat="1" applyFill="1" applyBorder="1" applyAlignment="1">
      <alignment horizontal="center"/>
    </xf>
    <xf numFmtId="2" fontId="27" fillId="33" borderId="28" xfId="43" applyNumberFormat="1" applyFont="1" applyFill="1" applyBorder="1" applyAlignment="1">
      <alignment horizontal="center"/>
    </xf>
    <xf numFmtId="4" fontId="27" fillId="0" borderId="28" xfId="43" applyNumberFormat="1" applyFont="1" applyBorder="1" applyAlignment="1">
      <alignment horizontal="center" vertical="center"/>
    </xf>
    <xf numFmtId="0" fontId="1" fillId="33" borderId="28" xfId="43" applyFill="1" applyBorder="1"/>
    <xf numFmtId="2" fontId="27" fillId="0" borderId="69" xfId="43" applyNumberFormat="1" applyFont="1" applyBorder="1" applyAlignment="1">
      <alignment horizontal="center" vertical="center"/>
    </xf>
    <xf numFmtId="0" fontId="76" fillId="33" borderId="28" xfId="0" applyFont="1" applyFill="1" applyBorder="1" applyAlignment="1">
      <alignment horizontal="center"/>
    </xf>
    <xf numFmtId="0" fontId="27" fillId="0" borderId="70" xfId="43" applyFont="1" applyBorder="1" applyAlignment="1">
      <alignment horizontal="center" vertical="center"/>
    </xf>
    <xf numFmtId="0" fontId="27" fillId="0" borderId="41" xfId="43" applyFont="1" applyBorder="1" applyAlignment="1">
      <alignment horizontal="center" vertical="center"/>
    </xf>
    <xf numFmtId="0" fontId="1" fillId="0" borderId="19" xfId="43" applyBorder="1"/>
    <xf numFmtId="4" fontId="1" fillId="0" borderId="0" xfId="43" applyNumberFormat="1" applyAlignment="1">
      <alignment vertical="center"/>
    </xf>
    <xf numFmtId="4" fontId="27" fillId="31" borderId="32" xfId="43" applyNumberFormat="1" applyFont="1" applyFill="1" applyBorder="1" applyAlignment="1">
      <alignment horizontal="center" vertical="center"/>
    </xf>
    <xf numFmtId="170" fontId="76" fillId="0" borderId="19" xfId="0" applyNumberFormat="1" applyFont="1" applyBorder="1" applyAlignment="1">
      <alignment horizontal="center"/>
    </xf>
    <xf numFmtId="170" fontId="27" fillId="33" borderId="19" xfId="43" applyNumberFormat="1" applyFont="1" applyFill="1" applyBorder="1" applyAlignment="1">
      <alignment horizontal="center" vertical="center"/>
    </xf>
    <xf numFmtId="0" fontId="2" fillId="0" borderId="0" xfId="43" applyFont="1" applyAlignment="1">
      <alignment vertical="center"/>
    </xf>
    <xf numFmtId="0" fontId="76" fillId="34" borderId="35" xfId="0" applyFont="1" applyFill="1" applyBorder="1" applyAlignment="1">
      <alignment horizontal="center"/>
    </xf>
    <xf numFmtId="0" fontId="1" fillId="34" borderId="28" xfId="43" applyFill="1" applyBorder="1"/>
    <xf numFmtId="0" fontId="1" fillId="34" borderId="0" xfId="43" applyFill="1" applyAlignment="1">
      <alignment vertical="center"/>
    </xf>
    <xf numFmtId="0" fontId="27" fillId="33" borderId="51" xfId="0" applyFont="1" applyFill="1" applyBorder="1" applyAlignment="1">
      <alignment vertical="center" wrapText="1"/>
    </xf>
    <xf numFmtId="0" fontId="27" fillId="32" borderId="54" xfId="0" applyFont="1" applyFill="1" applyBorder="1" applyAlignment="1">
      <alignment horizontal="left" vertical="center" wrapText="1" indent="1"/>
    </xf>
    <xf numFmtId="0" fontId="76" fillId="24" borderId="35" xfId="0" applyFont="1" applyFill="1" applyBorder="1" applyAlignment="1">
      <alignment horizontal="center"/>
    </xf>
    <xf numFmtId="0" fontId="1" fillId="24" borderId="28" xfId="43" applyFill="1" applyBorder="1" applyAlignment="1">
      <alignment horizontal="center"/>
    </xf>
    <xf numFmtId="2" fontId="27" fillId="24" borderId="19" xfId="43" applyNumberFormat="1" applyFont="1" applyFill="1" applyBorder="1" applyAlignment="1">
      <alignment horizontal="center" vertical="center"/>
    </xf>
    <xf numFmtId="4" fontId="27" fillId="24" borderId="28" xfId="43" applyNumberFormat="1" applyFont="1" applyFill="1" applyBorder="1" applyAlignment="1">
      <alignment horizontal="center"/>
    </xf>
    <xf numFmtId="0" fontId="76" fillId="24" borderId="41" xfId="0" applyFont="1" applyFill="1" applyBorder="1" applyAlignment="1">
      <alignment horizontal="center"/>
    </xf>
    <xf numFmtId="0" fontId="1" fillId="24" borderId="29" xfId="43" applyFill="1" applyBorder="1" applyAlignment="1">
      <alignment horizontal="center"/>
    </xf>
    <xf numFmtId="0" fontId="76" fillId="24" borderId="42" xfId="0" applyFont="1" applyFill="1" applyBorder="1" applyAlignment="1">
      <alignment horizontal="center"/>
    </xf>
    <xf numFmtId="0" fontId="1" fillId="24" borderId="67" xfId="43" applyFill="1" applyBorder="1"/>
    <xf numFmtId="165" fontId="76" fillId="0" borderId="28" xfId="0" applyNumberFormat="1" applyFont="1" applyBorder="1" applyAlignment="1">
      <alignment horizontal="center"/>
    </xf>
    <xf numFmtId="165" fontId="76" fillId="0" borderId="19" xfId="0" applyNumberFormat="1" applyFont="1" applyBorder="1" applyAlignment="1">
      <alignment horizontal="center" vertical="center"/>
    </xf>
    <xf numFmtId="2" fontId="27" fillId="35" borderId="19" xfId="43" applyNumberFormat="1" applyFont="1" applyFill="1" applyBorder="1" applyAlignment="1">
      <alignment horizontal="center" vertical="center"/>
    </xf>
    <xf numFmtId="0" fontId="27" fillId="35" borderId="19" xfId="43" applyFont="1" applyFill="1" applyBorder="1" applyAlignment="1">
      <alignment horizontal="center" vertical="center"/>
    </xf>
    <xf numFmtId="0" fontId="76" fillId="35" borderId="19" xfId="0" applyFont="1" applyFill="1" applyBorder="1" applyAlignment="1">
      <alignment horizontal="center"/>
    </xf>
    <xf numFmtId="0" fontId="27" fillId="35" borderId="19" xfId="43" applyFont="1" applyFill="1" applyBorder="1" applyAlignment="1">
      <alignment horizontal="center"/>
    </xf>
    <xf numFmtId="4" fontId="76" fillId="35" borderId="19" xfId="0" applyNumberFormat="1" applyFont="1" applyFill="1" applyBorder="1" applyAlignment="1">
      <alignment horizontal="center"/>
    </xf>
    <xf numFmtId="164" fontId="27" fillId="35" borderId="30" xfId="0" applyNumberFormat="1" applyFont="1" applyFill="1" applyBorder="1" applyAlignment="1">
      <alignment horizontal="center"/>
    </xf>
    <xf numFmtId="0" fontId="76" fillId="35" borderId="30" xfId="0" applyFont="1" applyFill="1" applyBorder="1" applyAlignment="1">
      <alignment horizontal="center"/>
    </xf>
    <xf numFmtId="2" fontId="76" fillId="35" borderId="19" xfId="0" applyNumberFormat="1" applyFont="1" applyFill="1" applyBorder="1" applyAlignment="1">
      <alignment horizontal="center"/>
    </xf>
    <xf numFmtId="4" fontId="27" fillId="35" borderId="19" xfId="43" applyNumberFormat="1" applyFont="1" applyFill="1" applyBorder="1" applyAlignment="1">
      <alignment horizontal="center" vertical="center"/>
    </xf>
    <xf numFmtId="4" fontId="79" fillId="0" borderId="19" xfId="0" applyNumberFormat="1" applyFont="1" applyBorder="1"/>
    <xf numFmtId="168" fontId="27" fillId="0" borderId="19" xfId="63" applyNumberFormat="1" applyFont="1" applyFill="1" applyBorder="1" applyAlignment="1">
      <alignment horizontal="center" vertical="center"/>
    </xf>
    <xf numFmtId="4" fontId="79" fillId="0" borderId="19" xfId="0" applyNumberFormat="1" applyFont="1" applyBorder="1" applyAlignment="1">
      <alignment horizontal="center"/>
    </xf>
    <xf numFmtId="4" fontId="78" fillId="0" borderId="19" xfId="0" applyNumberFormat="1" applyFont="1" applyBorder="1" applyAlignment="1">
      <alignment horizontal="center"/>
    </xf>
    <xf numFmtId="3" fontId="76" fillId="35" borderId="33" xfId="0" applyNumberFormat="1" applyFont="1" applyFill="1" applyBorder="1" applyAlignment="1">
      <alignment horizontal="center"/>
    </xf>
    <xf numFmtId="3" fontId="27" fillId="35" borderId="29" xfId="0" applyNumberFormat="1" applyFont="1" applyFill="1" applyBorder="1" applyAlignment="1">
      <alignment horizontal="center"/>
    </xf>
    <xf numFmtId="4" fontId="27" fillId="33" borderId="19" xfId="43" applyNumberFormat="1" applyFont="1" applyFill="1" applyBorder="1" applyAlignment="1">
      <alignment horizontal="center"/>
    </xf>
    <xf numFmtId="2" fontId="76" fillId="33" borderId="30" xfId="0" applyNumberFormat="1" applyFont="1" applyFill="1" applyBorder="1" applyAlignment="1">
      <alignment horizontal="center"/>
    </xf>
    <xf numFmtId="2" fontId="76" fillId="0" borderId="32" xfId="0" applyNumberFormat="1" applyFont="1" applyBorder="1" applyAlignment="1">
      <alignment horizontal="center"/>
    </xf>
    <xf numFmtId="2" fontId="27" fillId="33" borderId="32" xfId="43" applyNumberFormat="1" applyFont="1" applyFill="1" applyBorder="1" applyAlignment="1">
      <alignment horizontal="center" vertical="center"/>
    </xf>
    <xf numFmtId="4" fontId="76" fillId="0" borderId="70" xfId="0" applyNumberFormat="1" applyFont="1" applyBorder="1" applyAlignment="1">
      <alignment horizontal="center"/>
    </xf>
    <xf numFmtId="0" fontId="76" fillId="33" borderId="31" xfId="0" applyFont="1" applyFill="1" applyBorder="1" applyAlignment="1">
      <alignment horizontal="center"/>
    </xf>
    <xf numFmtId="4" fontId="79" fillId="31" borderId="30" xfId="0" applyNumberFormat="1" applyFont="1" applyFill="1" applyBorder="1" applyAlignment="1">
      <alignment horizontal="center"/>
    </xf>
    <xf numFmtId="4" fontId="79" fillId="0" borderId="35" xfId="0" applyNumberFormat="1" applyFont="1" applyBorder="1" applyAlignment="1">
      <alignment horizontal="center"/>
    </xf>
    <xf numFmtId="4" fontId="79" fillId="37" borderId="35" xfId="0" applyNumberFormat="1" applyFont="1" applyFill="1" applyBorder="1" applyAlignment="1">
      <alignment horizontal="center"/>
    </xf>
    <xf numFmtId="4" fontId="78" fillId="0" borderId="35" xfId="0" applyNumberFormat="1" applyFont="1" applyBorder="1" applyAlignment="1">
      <alignment horizontal="center"/>
    </xf>
    <xf numFmtId="4" fontId="79" fillId="0" borderId="32" xfId="0" applyNumberFormat="1" applyFont="1" applyBorder="1" applyAlignment="1">
      <alignment horizontal="center" vertical="center"/>
    </xf>
    <xf numFmtId="2" fontId="79" fillId="0" borderId="19" xfId="0" applyNumberFormat="1" applyFont="1" applyBorder="1" applyAlignment="1">
      <alignment horizontal="center"/>
    </xf>
    <xf numFmtId="4" fontId="78" fillId="37" borderId="19" xfId="0" applyNumberFormat="1" applyFont="1" applyFill="1" applyBorder="1" applyAlignment="1">
      <alignment horizontal="center"/>
    </xf>
    <xf numFmtId="4" fontId="79" fillId="32" borderId="19" xfId="0" applyNumberFormat="1" applyFont="1" applyFill="1" applyBorder="1" applyAlignment="1">
      <alignment horizontal="center"/>
    </xf>
    <xf numFmtId="4" fontId="78" fillId="32" borderId="19" xfId="0" applyNumberFormat="1" applyFont="1" applyFill="1" applyBorder="1" applyAlignment="1">
      <alignment horizontal="center"/>
    </xf>
    <xf numFmtId="2" fontId="79" fillId="32" borderId="19" xfId="0" applyNumberFormat="1" applyFont="1" applyFill="1" applyBorder="1" applyAlignment="1">
      <alignment horizontal="center"/>
    </xf>
    <xf numFmtId="2" fontId="78" fillId="32" borderId="19" xfId="0" applyNumberFormat="1" applyFont="1" applyFill="1" applyBorder="1" applyAlignment="1">
      <alignment horizontal="center"/>
    </xf>
    <xf numFmtId="2" fontId="78" fillId="0" borderId="19" xfId="43" applyNumberFormat="1" applyFont="1" applyBorder="1" applyAlignment="1">
      <alignment horizontal="center" vertical="center"/>
    </xf>
    <xf numFmtId="177" fontId="78" fillId="37" borderId="19" xfId="0" applyNumberFormat="1" applyFont="1" applyFill="1" applyBorder="1" applyAlignment="1">
      <alignment horizontal="center"/>
    </xf>
    <xf numFmtId="178" fontId="78" fillId="37" borderId="19" xfId="0" applyNumberFormat="1" applyFont="1" applyFill="1" applyBorder="1" applyAlignment="1">
      <alignment horizontal="center"/>
    </xf>
    <xf numFmtId="4" fontId="79" fillId="32" borderId="46" xfId="0" applyNumberFormat="1" applyFont="1" applyFill="1" applyBorder="1" applyAlignment="1">
      <alignment horizontal="center"/>
    </xf>
    <xf numFmtId="4" fontId="79" fillId="35" borderId="42" xfId="0" applyNumberFormat="1" applyFont="1" applyFill="1" applyBorder="1" applyAlignment="1">
      <alignment horizontal="center"/>
    </xf>
    <xf numFmtId="4" fontId="78" fillId="35" borderId="46" xfId="0" applyNumberFormat="1" applyFont="1" applyFill="1" applyBorder="1" applyAlignment="1">
      <alignment horizontal="center"/>
    </xf>
    <xf numFmtId="4" fontId="79" fillId="35" borderId="35" xfId="0" applyNumberFormat="1" applyFont="1" applyFill="1" applyBorder="1" applyAlignment="1">
      <alignment horizontal="center"/>
    </xf>
    <xf numFmtId="4" fontId="78" fillId="35" borderId="19" xfId="0" applyNumberFormat="1" applyFont="1" applyFill="1" applyBorder="1" applyAlignment="1">
      <alignment horizontal="center"/>
    </xf>
    <xf numFmtId="0" fontId="78" fillId="0" borderId="19" xfId="43" applyFont="1" applyBorder="1" applyAlignment="1">
      <alignment horizontal="center" vertical="center"/>
    </xf>
    <xf numFmtId="168" fontId="78" fillId="0" borderId="19" xfId="0" applyNumberFormat="1" applyFont="1" applyBorder="1" applyAlignment="1">
      <alignment horizontal="center"/>
    </xf>
    <xf numFmtId="4" fontId="78" fillId="35" borderId="19" xfId="43" applyNumberFormat="1" applyFont="1" applyFill="1" applyBorder="1" applyAlignment="1">
      <alignment horizontal="center" vertical="center"/>
    </xf>
    <xf numFmtId="4" fontId="79" fillId="35" borderId="19" xfId="0" applyNumberFormat="1" applyFont="1" applyFill="1" applyBorder="1" applyAlignment="1">
      <alignment horizontal="center"/>
    </xf>
    <xf numFmtId="4" fontId="78" fillId="0" borderId="19" xfId="43" applyNumberFormat="1" applyFont="1" applyBorder="1" applyAlignment="1">
      <alignment horizontal="center" vertical="center"/>
    </xf>
    <xf numFmtId="4" fontId="79" fillId="35" borderId="30" xfId="0" applyNumberFormat="1" applyFont="1" applyFill="1" applyBorder="1" applyAlignment="1">
      <alignment horizontal="center"/>
    </xf>
    <xf numFmtId="4" fontId="78" fillId="35" borderId="30" xfId="0" applyNumberFormat="1" applyFont="1" applyFill="1" applyBorder="1" applyAlignment="1">
      <alignment horizontal="center"/>
    </xf>
    <xf numFmtId="4" fontId="79" fillId="0" borderId="35" xfId="0" applyNumberFormat="1" applyFont="1" applyBorder="1" applyAlignment="1">
      <alignment horizontal="center" vertical="center"/>
    </xf>
    <xf numFmtId="4" fontId="78" fillId="0" borderId="19" xfId="0" applyNumberFormat="1" applyFont="1" applyBorder="1" applyAlignment="1">
      <alignment horizontal="center" vertical="center"/>
    </xf>
    <xf numFmtId="4" fontId="78" fillId="31" borderId="30" xfId="0" applyNumberFormat="1" applyFont="1" applyFill="1" applyBorder="1" applyAlignment="1">
      <alignment horizontal="center"/>
    </xf>
    <xf numFmtId="4" fontId="79" fillId="32" borderId="35" xfId="0" applyNumberFormat="1" applyFont="1" applyFill="1" applyBorder="1" applyAlignment="1">
      <alignment horizontal="center"/>
    </xf>
    <xf numFmtId="4" fontId="78" fillId="31" borderId="46" xfId="0" applyNumberFormat="1" applyFont="1" applyFill="1" applyBorder="1" applyAlignment="1">
      <alignment horizontal="center"/>
    </xf>
    <xf numFmtId="4" fontId="1" fillId="0" borderId="19" xfId="43" applyNumberFormat="1" applyBorder="1" applyAlignment="1">
      <alignment horizontal="center" vertical="center"/>
    </xf>
    <xf numFmtId="4" fontId="79" fillId="0" borderId="19" xfId="0" applyNumberFormat="1" applyFont="1" applyBorder="1" applyAlignment="1">
      <alignment horizontal="right"/>
    </xf>
    <xf numFmtId="4" fontId="79" fillId="0" borderId="33" xfId="0" applyNumberFormat="1" applyFont="1" applyBorder="1" applyAlignment="1">
      <alignment horizontal="center" vertical="center"/>
    </xf>
    <xf numFmtId="4" fontId="80" fillId="0" borderId="19" xfId="0" applyNumberFormat="1" applyFont="1" applyBorder="1" applyAlignment="1">
      <alignment horizontal="center"/>
    </xf>
    <xf numFmtId="4" fontId="80" fillId="38" borderId="19" xfId="0" applyNumberFormat="1" applyFont="1" applyFill="1" applyBorder="1" applyAlignment="1">
      <alignment horizontal="center"/>
    </xf>
    <xf numFmtId="4" fontId="79" fillId="31" borderId="46" xfId="0" applyNumberFormat="1" applyFont="1" applyFill="1" applyBorder="1" applyAlignment="1">
      <alignment horizontal="center"/>
    </xf>
    <xf numFmtId="0" fontId="27" fillId="32" borderId="14" xfId="0" applyFont="1" applyFill="1" applyBorder="1" applyAlignment="1">
      <alignment horizontal="left" vertical="center" wrapText="1" indent="1"/>
    </xf>
    <xf numFmtId="0" fontId="27" fillId="32" borderId="10" xfId="0" applyFont="1" applyFill="1" applyBorder="1" applyAlignment="1">
      <alignment horizontal="left" vertical="center" wrapText="1" indent="1"/>
    </xf>
    <xf numFmtId="4" fontId="79" fillId="33" borderId="42" xfId="0" applyNumberFormat="1" applyFont="1" applyFill="1" applyBorder="1" applyAlignment="1">
      <alignment horizontal="center"/>
    </xf>
    <xf numFmtId="4" fontId="79" fillId="33" borderId="35" xfId="0" applyNumberFormat="1" applyFont="1" applyFill="1" applyBorder="1" applyAlignment="1">
      <alignment horizontal="center"/>
    </xf>
    <xf numFmtId="4" fontId="79" fillId="33" borderId="19" xfId="0" applyNumberFormat="1" applyFont="1" applyFill="1" applyBorder="1" applyAlignment="1">
      <alignment horizontal="center"/>
    </xf>
    <xf numFmtId="2" fontId="27" fillId="0" borderId="39" xfId="43" applyNumberFormat="1" applyFont="1" applyBorder="1" applyAlignment="1">
      <alignment horizontal="center" vertical="center"/>
    </xf>
    <xf numFmtId="2" fontId="27" fillId="0" borderId="33" xfId="43" applyNumberFormat="1" applyFont="1" applyBorder="1" applyAlignment="1">
      <alignment horizontal="center" vertical="center"/>
    </xf>
    <xf numFmtId="4" fontId="78" fillId="0" borderId="33" xfId="0" applyNumberFormat="1" applyFont="1" applyBorder="1" applyAlignment="1">
      <alignment horizontal="center" vertical="center"/>
    </xf>
    <xf numFmtId="4" fontId="80" fillId="33" borderId="30" xfId="0" applyNumberFormat="1" applyFont="1" applyFill="1" applyBorder="1" applyAlignment="1">
      <alignment horizontal="center"/>
    </xf>
    <xf numFmtId="4" fontId="80" fillId="33" borderId="35" xfId="0" applyNumberFormat="1" applyFont="1" applyFill="1" applyBorder="1" applyAlignment="1">
      <alignment horizontal="center"/>
    </xf>
    <xf numFmtId="4" fontId="80" fillId="33" borderId="19" xfId="0" applyNumberFormat="1" applyFont="1" applyFill="1" applyBorder="1" applyAlignment="1">
      <alignment horizontal="center"/>
    </xf>
    <xf numFmtId="4" fontId="80" fillId="33" borderId="32" xfId="0" applyNumberFormat="1" applyFont="1" applyFill="1" applyBorder="1" applyAlignment="1">
      <alignment horizontal="center"/>
    </xf>
    <xf numFmtId="2" fontId="27" fillId="33" borderId="38" xfId="43" applyNumberFormat="1" applyFont="1" applyFill="1" applyBorder="1" applyAlignment="1">
      <alignment horizontal="center" vertical="center"/>
    </xf>
    <xf numFmtId="49" fontId="27" fillId="38" borderId="22" xfId="0" applyNumberFormat="1" applyFont="1" applyFill="1" applyBorder="1" applyAlignment="1">
      <alignment horizontal="right" vertical="center"/>
    </xf>
    <xf numFmtId="0" fontId="27" fillId="38" borderId="54" xfId="0" applyFont="1" applyFill="1" applyBorder="1" applyAlignment="1">
      <alignment vertical="center" wrapText="1"/>
    </xf>
    <xf numFmtId="0" fontId="27" fillId="38" borderId="51" xfId="43" applyFont="1" applyFill="1" applyBorder="1" applyAlignment="1">
      <alignment horizontal="center" vertical="center"/>
    </xf>
    <xf numFmtId="0" fontId="27" fillId="38" borderId="34" xfId="43" applyFont="1" applyFill="1" applyBorder="1" applyAlignment="1">
      <alignment horizontal="center" vertical="center"/>
    </xf>
    <xf numFmtId="0" fontId="76" fillId="38" borderId="19" xfId="0" applyFont="1" applyFill="1" applyBorder="1" applyAlignment="1">
      <alignment horizontal="center"/>
    </xf>
    <xf numFmtId="0" fontId="76" fillId="38" borderId="32" xfId="0" applyFont="1" applyFill="1" applyBorder="1" applyAlignment="1">
      <alignment horizontal="center"/>
    </xf>
    <xf numFmtId="2" fontId="27" fillId="38" borderId="34" xfId="43" applyNumberFormat="1" applyFont="1" applyFill="1" applyBorder="1" applyAlignment="1">
      <alignment horizontal="center" vertical="center"/>
    </xf>
    <xf numFmtId="2" fontId="27" fillId="38" borderId="19" xfId="43" applyNumberFormat="1" applyFont="1" applyFill="1" applyBorder="1" applyAlignment="1">
      <alignment horizontal="center" vertical="center"/>
    </xf>
    <xf numFmtId="2" fontId="76" fillId="38" borderId="19" xfId="0" applyNumberFormat="1" applyFont="1" applyFill="1" applyBorder="1" applyAlignment="1">
      <alignment horizontal="center"/>
    </xf>
    <xf numFmtId="49" fontId="27" fillId="38" borderId="24" xfId="0" applyNumberFormat="1" applyFont="1" applyFill="1" applyBorder="1" applyAlignment="1">
      <alignment horizontal="right" vertical="center"/>
    </xf>
    <xf numFmtId="0" fontId="27" fillId="38" borderId="14" xfId="0" applyFont="1" applyFill="1" applyBorder="1" applyAlignment="1">
      <alignment vertical="center" wrapText="1"/>
    </xf>
    <xf numFmtId="0" fontId="27" fillId="38" borderId="52" xfId="43" applyFont="1" applyFill="1" applyBorder="1" applyAlignment="1">
      <alignment horizontal="center" vertical="center"/>
    </xf>
    <xf numFmtId="0" fontId="27" fillId="38" borderId="36" xfId="43" applyFont="1" applyFill="1" applyBorder="1" applyAlignment="1">
      <alignment horizontal="center" vertical="center"/>
    </xf>
    <xf numFmtId="2" fontId="76" fillId="38" borderId="33" xfId="0" applyNumberFormat="1" applyFont="1" applyFill="1" applyBorder="1" applyAlignment="1">
      <alignment horizontal="center"/>
    </xf>
    <xf numFmtId="4" fontId="76" fillId="38" borderId="33" xfId="0" applyNumberFormat="1" applyFont="1" applyFill="1" applyBorder="1" applyAlignment="1">
      <alignment horizontal="center"/>
    </xf>
    <xf numFmtId="0" fontId="76" fillId="38" borderId="33" xfId="0" applyFont="1" applyFill="1" applyBorder="1" applyAlignment="1">
      <alignment horizontal="center"/>
    </xf>
    <xf numFmtId="49" fontId="27" fillId="38" borderId="37" xfId="0" applyNumberFormat="1" applyFont="1" applyFill="1" applyBorder="1" applyAlignment="1">
      <alignment horizontal="right" vertical="center"/>
    </xf>
    <xf numFmtId="0" fontId="27" fillId="38" borderId="30" xfId="0" applyFont="1" applyFill="1" applyBorder="1" applyAlignment="1">
      <alignment vertical="center" wrapText="1"/>
    </xf>
    <xf numFmtId="0" fontId="27" fillId="38" borderId="48" xfId="43" applyFont="1" applyFill="1" applyBorder="1" applyAlignment="1">
      <alignment horizontal="center" vertical="center"/>
    </xf>
    <xf numFmtId="0" fontId="27" fillId="38" borderId="44" xfId="43" applyFont="1" applyFill="1" applyBorder="1" applyAlignment="1">
      <alignment horizontal="center" vertical="center"/>
    </xf>
    <xf numFmtId="0" fontId="76" fillId="38" borderId="46" xfId="0" applyFont="1" applyFill="1" applyBorder="1" applyAlignment="1">
      <alignment horizontal="center"/>
    </xf>
    <xf numFmtId="0" fontId="59" fillId="0" borderId="0" xfId="41" applyFont="1" applyAlignment="1">
      <alignment horizontal="center" vertical="center" wrapText="1"/>
    </xf>
    <xf numFmtId="0" fontId="59" fillId="0" borderId="0" xfId="56" applyFont="1" applyAlignment="1">
      <alignment horizontal="center" vertical="center" wrapText="1"/>
    </xf>
    <xf numFmtId="0" fontId="2" fillId="28" borderId="71" xfId="0" applyFont="1" applyFill="1" applyBorder="1" applyAlignment="1">
      <alignment horizontal="center" vertical="center" wrapText="1"/>
    </xf>
    <xf numFmtId="0" fontId="2" fillId="28" borderId="0" xfId="0" applyFont="1" applyFill="1" applyAlignment="1">
      <alignment horizontal="center" vertical="center" wrapText="1"/>
    </xf>
    <xf numFmtId="0" fontId="2" fillId="28" borderId="19" xfId="0" applyFont="1" applyFill="1" applyBorder="1" applyAlignment="1">
      <alignment horizontal="center" vertical="center" wrapText="1"/>
    </xf>
    <xf numFmtId="0" fontId="59" fillId="0" borderId="0" xfId="56" applyFont="1" applyAlignment="1">
      <alignment horizontal="left" vertical="center" wrapText="1"/>
    </xf>
    <xf numFmtId="0" fontId="27" fillId="0" borderId="0" xfId="43" applyFont="1" applyAlignment="1">
      <alignment horizontal="left" vertical="top" wrapText="1"/>
    </xf>
    <xf numFmtId="0" fontId="2" fillId="0" borderId="30" xfId="43" applyFont="1" applyBorder="1" applyAlignment="1">
      <alignment horizontal="center" vertical="center" wrapText="1"/>
    </xf>
    <xf numFmtId="49" fontId="27" fillId="0" borderId="0" xfId="43" applyNumberFormat="1" applyFont="1" applyAlignment="1">
      <alignment horizontal="left" vertical="center"/>
    </xf>
    <xf numFmtId="0" fontId="27" fillId="0" borderId="21" xfId="43" applyFont="1" applyBorder="1" applyAlignment="1">
      <alignment horizontal="left" vertical="center" wrapText="1"/>
    </xf>
    <xf numFmtId="0" fontId="27" fillId="0" borderId="72" xfId="43" applyFont="1" applyBorder="1" applyAlignment="1">
      <alignment horizontal="left" vertical="center" wrapText="1"/>
    </xf>
    <xf numFmtId="0" fontId="2" fillId="0" borderId="21" xfId="43" applyFont="1" applyBorder="1" applyAlignment="1">
      <alignment horizontal="center" vertical="center" wrapText="1"/>
    </xf>
    <xf numFmtId="0" fontId="2" fillId="0" borderId="45" xfId="43" applyFont="1" applyBorder="1" applyAlignment="1">
      <alignment horizontal="center" vertical="center" wrapText="1"/>
    </xf>
    <xf numFmtId="0" fontId="2" fillId="0" borderId="31" xfId="43" applyFont="1" applyBorder="1" applyAlignment="1">
      <alignment horizontal="center" vertical="center" wrapText="1"/>
    </xf>
    <xf numFmtId="0" fontId="3" fillId="0" borderId="43" xfId="43" applyFont="1" applyBorder="1" applyAlignment="1">
      <alignment horizontal="center" vertical="center" wrapText="1"/>
    </xf>
    <xf numFmtId="0" fontId="3" fillId="0" borderId="45" xfId="43" applyFont="1" applyBorder="1" applyAlignment="1">
      <alignment horizontal="center" vertical="center" wrapText="1"/>
    </xf>
    <xf numFmtId="0" fontId="3" fillId="0" borderId="31" xfId="43" applyFont="1" applyBorder="1" applyAlignment="1">
      <alignment horizontal="center" vertical="center" wrapText="1"/>
    </xf>
    <xf numFmtId="0" fontId="2" fillId="0" borderId="43" xfId="43" applyFont="1" applyBorder="1" applyAlignment="1">
      <alignment horizontal="center" vertical="center" wrapText="1"/>
    </xf>
    <xf numFmtId="49" fontId="71" fillId="36" borderId="26" xfId="43" applyNumberFormat="1" applyFont="1" applyFill="1" applyBorder="1" applyAlignment="1">
      <alignment horizontal="center" vertical="center"/>
    </xf>
    <xf numFmtId="49" fontId="71" fillId="36" borderId="0" xfId="43" applyNumberFormat="1" applyFont="1" applyFill="1" applyAlignment="1">
      <alignment horizontal="center" vertical="center"/>
    </xf>
    <xf numFmtId="49" fontId="71" fillId="36" borderId="55" xfId="43" applyNumberFormat="1" applyFont="1" applyFill="1" applyBorder="1" applyAlignment="1">
      <alignment horizontal="center" vertical="center"/>
    </xf>
    <xf numFmtId="49" fontId="71" fillId="0" borderId="20" xfId="43" applyNumberFormat="1" applyFont="1" applyBorder="1" applyAlignment="1">
      <alignment horizontal="center" vertical="center"/>
    </xf>
    <xf numFmtId="49" fontId="71" fillId="0" borderId="73" xfId="43" applyNumberFormat="1" applyFont="1" applyBorder="1" applyAlignment="1">
      <alignment horizontal="center" vertical="center"/>
    </xf>
    <xf numFmtId="49" fontId="71" fillId="0" borderId="74" xfId="43" applyNumberFormat="1" applyFont="1" applyBorder="1" applyAlignment="1">
      <alignment horizontal="center" vertical="center"/>
    </xf>
    <xf numFmtId="0" fontId="71" fillId="0" borderId="26" xfId="43" applyFont="1" applyBorder="1" applyAlignment="1">
      <alignment horizontal="center" vertical="center" wrapText="1"/>
    </xf>
    <xf numFmtId="0" fontId="71" fillId="0" borderId="0" xfId="43" applyFont="1" applyAlignment="1">
      <alignment horizontal="center" vertical="center" wrapText="1"/>
    </xf>
    <xf numFmtId="0" fontId="71" fillId="0" borderId="55" xfId="43" applyFont="1" applyBorder="1" applyAlignment="1">
      <alignment horizontal="center" vertical="center" wrapText="1"/>
    </xf>
    <xf numFmtId="0" fontId="71" fillId="0" borderId="25" xfId="43" applyFont="1" applyBorder="1" applyAlignment="1">
      <alignment horizontal="center" vertical="center" wrapText="1"/>
    </xf>
    <xf numFmtId="0" fontId="71" fillId="0" borderId="62" xfId="43" applyFont="1" applyBorder="1" applyAlignment="1">
      <alignment horizontal="center" vertical="center" wrapText="1"/>
    </xf>
    <xf numFmtId="0" fontId="71" fillId="0" borderId="56" xfId="43" applyFont="1" applyBorder="1" applyAlignment="1">
      <alignment horizontal="center" vertical="center" wrapText="1"/>
    </xf>
    <xf numFmtId="49" fontId="27" fillId="0" borderId="66" xfId="43" applyNumberFormat="1" applyFont="1" applyBorder="1" applyAlignment="1">
      <alignment horizontal="right" vertical="center" wrapText="1"/>
    </xf>
    <xf numFmtId="49" fontId="27" fillId="0" borderId="38" xfId="43" applyNumberFormat="1" applyFont="1" applyBorder="1" applyAlignment="1">
      <alignment horizontal="right" vertical="center" wrapText="1"/>
    </xf>
    <xf numFmtId="0" fontId="27" fillId="0" borderId="46" xfId="43" applyFont="1" applyBorder="1" applyAlignment="1">
      <alignment horizontal="center" vertical="center" wrapText="1"/>
    </xf>
    <xf numFmtId="0" fontId="27" fillId="0" borderId="19" xfId="43" applyFont="1" applyBorder="1" applyAlignment="1">
      <alignment horizontal="center" vertical="center" wrapText="1"/>
    </xf>
    <xf numFmtId="0" fontId="3" fillId="0" borderId="48" xfId="43" applyFont="1" applyBorder="1" applyAlignment="1">
      <alignment horizontal="center" vertical="center" wrapText="1"/>
    </xf>
    <xf numFmtId="0" fontId="3" fillId="0" borderId="28" xfId="43" applyFont="1" applyBorder="1" applyAlignment="1">
      <alignment horizontal="center" vertical="center" wrapText="1"/>
    </xf>
    <xf numFmtId="0" fontId="27" fillId="0" borderId="67" xfId="43" applyFont="1" applyBorder="1" applyAlignment="1">
      <alignment horizontal="center" vertical="center" wrapText="1"/>
    </xf>
    <xf numFmtId="0" fontId="27" fillId="0" borderId="28" xfId="43" applyFont="1" applyBorder="1" applyAlignment="1">
      <alignment horizontal="center" vertical="center" wrapText="1"/>
    </xf>
    <xf numFmtId="49" fontId="42" fillId="0" borderId="37" xfId="43" applyNumberFormat="1" applyFont="1" applyBorder="1" applyAlignment="1">
      <alignment horizontal="right" vertical="center" wrapText="1"/>
    </xf>
    <xf numFmtId="49" fontId="42" fillId="0" borderId="38" xfId="43" applyNumberFormat="1" applyFont="1" applyBorder="1" applyAlignment="1">
      <alignment horizontal="right" vertical="center" wrapText="1"/>
    </xf>
    <xf numFmtId="49" fontId="47" fillId="0" borderId="20" xfId="43" applyNumberFormat="1" applyFont="1" applyBorder="1" applyAlignment="1">
      <alignment horizontal="center" vertical="center"/>
    </xf>
    <xf numFmtId="49" fontId="47" fillId="0" borderId="73" xfId="43" applyNumberFormat="1" applyFont="1" applyBorder="1" applyAlignment="1">
      <alignment horizontal="center" vertical="center"/>
    </xf>
    <xf numFmtId="49" fontId="47" fillId="0" borderId="74" xfId="43" applyNumberFormat="1" applyFont="1" applyBorder="1" applyAlignment="1">
      <alignment horizontal="center" vertical="center"/>
    </xf>
    <xf numFmtId="0" fontId="3" fillId="0" borderId="30" xfId="43" applyFont="1" applyBorder="1" applyAlignment="1">
      <alignment horizontal="center" vertical="center" wrapText="1"/>
    </xf>
    <xf numFmtId="0" fontId="3" fillId="0" borderId="19" xfId="43" applyFont="1" applyBorder="1" applyAlignment="1">
      <alignment horizontal="center" vertical="center" wrapText="1"/>
    </xf>
    <xf numFmtId="0" fontId="68" fillId="0" borderId="0" xfId="0" applyFont="1" applyAlignment="1">
      <alignment horizontal="center" vertical="center"/>
    </xf>
    <xf numFmtId="0" fontId="68" fillId="0" borderId="0" xfId="0" applyFont="1" applyAlignment="1">
      <alignment horizontal="center" vertical="center" wrapText="1"/>
    </xf>
    <xf numFmtId="0" fontId="69" fillId="0" borderId="0" xfId="0" applyFont="1" applyAlignment="1">
      <alignment horizontal="center" vertical="top"/>
    </xf>
    <xf numFmtId="0" fontId="43" fillId="0" borderId="0" xfId="43" applyFont="1" applyAlignment="1">
      <alignment horizontal="center" vertical="center" wrapText="1"/>
    </xf>
    <xf numFmtId="0" fontId="2" fillId="0" borderId="72" xfId="43" applyFont="1" applyBorder="1" applyAlignment="1">
      <alignment horizontal="center" vertical="center" wrapText="1"/>
    </xf>
    <xf numFmtId="0" fontId="46" fillId="0" borderId="0" xfId="43" applyFont="1" applyAlignment="1">
      <alignment horizontal="center" vertical="center" wrapText="1"/>
    </xf>
    <xf numFmtId="2" fontId="79" fillId="0" borderId="35" xfId="0" applyNumberFormat="1" applyFont="1" applyBorder="1" applyAlignment="1">
      <alignment horizontal="center"/>
    </xf>
  </cellXfs>
  <cellStyles count="81">
    <cellStyle name="20% - Акцент1 2" xfId="1" xr:uid="{00000000-0005-0000-0000-000000000000}"/>
    <cellStyle name="20% - Акцент2 2" xfId="2" xr:uid="{00000000-0005-0000-0000-000001000000}"/>
    <cellStyle name="20% - Акцент3 2" xfId="3" xr:uid="{00000000-0005-0000-0000-000002000000}"/>
    <cellStyle name="20% - Акцент4 2" xfId="4" xr:uid="{00000000-0005-0000-0000-000003000000}"/>
    <cellStyle name="20% - Акцент5 2" xfId="5" xr:uid="{00000000-0005-0000-0000-000004000000}"/>
    <cellStyle name="20% - Акцент6 2" xfId="6" xr:uid="{00000000-0005-0000-0000-000005000000}"/>
    <cellStyle name="40% - Акцент1 2" xfId="7" xr:uid="{00000000-0005-0000-0000-000006000000}"/>
    <cellStyle name="40% - Акцент2 2" xfId="8" xr:uid="{00000000-0005-0000-0000-000007000000}"/>
    <cellStyle name="40% - Акцент3 2" xfId="9" xr:uid="{00000000-0005-0000-0000-000008000000}"/>
    <cellStyle name="40% - Акцент4 2" xfId="10" xr:uid="{00000000-0005-0000-0000-000009000000}"/>
    <cellStyle name="40% - Акцент5 2" xfId="11" xr:uid="{00000000-0005-0000-0000-00000A000000}"/>
    <cellStyle name="40% - Акцент6 2" xfId="12" xr:uid="{00000000-0005-0000-0000-00000B000000}"/>
    <cellStyle name="60% - Акцент1 2" xfId="13" xr:uid="{00000000-0005-0000-0000-00000C000000}"/>
    <cellStyle name="60% - Акцент2 2" xfId="14" xr:uid="{00000000-0005-0000-0000-00000D000000}"/>
    <cellStyle name="60% - Акцент3 2" xfId="15" xr:uid="{00000000-0005-0000-0000-00000E000000}"/>
    <cellStyle name="60% - Акцент4 2" xfId="16" xr:uid="{00000000-0005-0000-0000-00000F000000}"/>
    <cellStyle name="60% - Акцент5 2" xfId="17" xr:uid="{00000000-0005-0000-0000-000010000000}"/>
    <cellStyle name="60% - Акцент6 2" xfId="18" xr:uid="{00000000-0005-0000-0000-000011000000}"/>
    <cellStyle name="Normal 2" xfId="19" xr:uid="{00000000-0005-0000-0000-000012000000}"/>
    <cellStyle name="Акцент1 2" xfId="20" xr:uid="{00000000-0005-0000-0000-000013000000}"/>
    <cellStyle name="Акцент2 2" xfId="21" xr:uid="{00000000-0005-0000-0000-000014000000}"/>
    <cellStyle name="Акцент3 2" xfId="22" xr:uid="{00000000-0005-0000-0000-000015000000}"/>
    <cellStyle name="Акцент4 2" xfId="23" xr:uid="{00000000-0005-0000-0000-000016000000}"/>
    <cellStyle name="Акцент5 2" xfId="24" xr:uid="{00000000-0005-0000-0000-000017000000}"/>
    <cellStyle name="Акцент6 2" xfId="25" xr:uid="{00000000-0005-0000-0000-000018000000}"/>
    <cellStyle name="Ввод  2" xfId="26" xr:uid="{00000000-0005-0000-0000-000019000000}"/>
    <cellStyle name="Вывод 2" xfId="27" xr:uid="{00000000-0005-0000-0000-00001A000000}"/>
    <cellStyle name="Вычисление 2" xfId="28" xr:uid="{00000000-0005-0000-0000-00001B000000}"/>
    <cellStyle name="Заголовок 1 2" xfId="29" xr:uid="{00000000-0005-0000-0000-00001C000000}"/>
    <cellStyle name="Заголовок 2 2" xfId="30" xr:uid="{00000000-0005-0000-0000-00001D000000}"/>
    <cellStyle name="Заголовок 3 2" xfId="31" xr:uid="{00000000-0005-0000-0000-00001E000000}"/>
    <cellStyle name="Заголовок 4 2" xfId="32" xr:uid="{00000000-0005-0000-0000-00001F000000}"/>
    <cellStyle name="Итог 2" xfId="33" xr:uid="{00000000-0005-0000-0000-000020000000}"/>
    <cellStyle name="Контрольная ячейка 2" xfId="34" xr:uid="{00000000-0005-0000-0000-000021000000}"/>
    <cellStyle name="Название 2" xfId="35" xr:uid="{00000000-0005-0000-0000-000022000000}"/>
    <cellStyle name="Нейтральный 2" xfId="36" xr:uid="{00000000-0005-0000-0000-000023000000}"/>
    <cellStyle name="Обычный" xfId="0" builtinId="0"/>
    <cellStyle name="Обычный 12" xfId="37" xr:uid="{00000000-0005-0000-0000-000025000000}"/>
    <cellStyle name="Обычный 12 2" xfId="38" xr:uid="{00000000-0005-0000-0000-000026000000}"/>
    <cellStyle name="Обычный 2" xfId="39" xr:uid="{00000000-0005-0000-0000-000027000000}"/>
    <cellStyle name="Обычный 2 26 2" xfId="40" xr:uid="{00000000-0005-0000-0000-000028000000}"/>
    <cellStyle name="Обычный 3" xfId="41" xr:uid="{00000000-0005-0000-0000-000029000000}"/>
    <cellStyle name="Обычный 3 10 2" xfId="42" xr:uid="{00000000-0005-0000-0000-00002A000000}"/>
    <cellStyle name="Обычный 3 2" xfId="43" xr:uid="{00000000-0005-0000-0000-00002B000000}"/>
    <cellStyle name="Обычный 3 2 2 2" xfId="44" xr:uid="{00000000-0005-0000-0000-00002C000000}"/>
    <cellStyle name="Обычный 3 21" xfId="45" xr:uid="{00000000-0005-0000-0000-00002D000000}"/>
    <cellStyle name="Обычный 30" xfId="46" xr:uid="{00000000-0005-0000-0000-00002E000000}"/>
    <cellStyle name="Обычный 4" xfId="47" xr:uid="{00000000-0005-0000-0000-00002F000000}"/>
    <cellStyle name="Обычный 4 2" xfId="48" xr:uid="{00000000-0005-0000-0000-000030000000}"/>
    <cellStyle name="Обычный 5" xfId="49" xr:uid="{00000000-0005-0000-0000-000031000000}"/>
    <cellStyle name="Обычный 6" xfId="50" xr:uid="{00000000-0005-0000-0000-000032000000}"/>
    <cellStyle name="Обычный 6 2" xfId="51" xr:uid="{00000000-0005-0000-0000-000033000000}"/>
    <cellStyle name="Обычный 6 2 2" xfId="52" xr:uid="{00000000-0005-0000-0000-000034000000}"/>
    <cellStyle name="Обычный 6 2 3" xfId="53" xr:uid="{00000000-0005-0000-0000-000035000000}"/>
    <cellStyle name="Обычный 7" xfId="54" xr:uid="{00000000-0005-0000-0000-000036000000}"/>
    <cellStyle name="Обычный 7 2" xfId="55" xr:uid="{00000000-0005-0000-0000-000037000000}"/>
    <cellStyle name="Обычный 8" xfId="56" xr:uid="{00000000-0005-0000-0000-000038000000}"/>
    <cellStyle name="Обычный_BPnov (1)" xfId="57" xr:uid="{00000000-0005-0000-0000-000039000000}"/>
    <cellStyle name="Обычный_Сводка для эот" xfId="58" xr:uid="{00000000-0005-0000-0000-00003A000000}"/>
    <cellStyle name="Обычный_Формат МЭ  - (кор  08 09 2010) 2" xfId="59" xr:uid="{00000000-0005-0000-0000-00003B000000}"/>
    <cellStyle name="Плохой 2" xfId="60" xr:uid="{00000000-0005-0000-0000-00003C000000}"/>
    <cellStyle name="Пояснение 2" xfId="61" xr:uid="{00000000-0005-0000-0000-00003D000000}"/>
    <cellStyle name="Примечание 2" xfId="62" xr:uid="{00000000-0005-0000-0000-00003E000000}"/>
    <cellStyle name="Процентный" xfId="63" builtinId="5"/>
    <cellStyle name="Процентный 2" xfId="64" xr:uid="{00000000-0005-0000-0000-000040000000}"/>
    <cellStyle name="Процентный 2 3" xfId="65" xr:uid="{00000000-0005-0000-0000-000041000000}"/>
    <cellStyle name="Процентный 2 3 2" xfId="66" xr:uid="{00000000-0005-0000-0000-000042000000}"/>
    <cellStyle name="Процентный 3" xfId="67" xr:uid="{00000000-0005-0000-0000-000043000000}"/>
    <cellStyle name="Процентный 4" xfId="68" xr:uid="{00000000-0005-0000-0000-000044000000}"/>
    <cellStyle name="Связанная ячейка 2" xfId="69" xr:uid="{00000000-0005-0000-0000-000045000000}"/>
    <cellStyle name="Стиль 1" xfId="70" xr:uid="{00000000-0005-0000-0000-000046000000}"/>
    <cellStyle name="Текст предупреждения 2" xfId="71" xr:uid="{00000000-0005-0000-0000-000047000000}"/>
    <cellStyle name="Финансовый" xfId="72" builtinId="3"/>
    <cellStyle name="Финансовый 2" xfId="73" xr:uid="{00000000-0005-0000-0000-000049000000}"/>
    <cellStyle name="Финансовый 2 2 2 2 2" xfId="74" xr:uid="{00000000-0005-0000-0000-00004A000000}"/>
    <cellStyle name="Финансовый 3" xfId="75" xr:uid="{00000000-0005-0000-0000-00004B000000}"/>
    <cellStyle name="Финансовый 5" xfId="76" xr:uid="{00000000-0005-0000-0000-00004C000000}"/>
    <cellStyle name="Финансовый 5 2" xfId="77" xr:uid="{00000000-0005-0000-0000-00004D000000}"/>
    <cellStyle name="Финансовый 6" xfId="78" xr:uid="{00000000-0005-0000-0000-00004E000000}"/>
    <cellStyle name="Финансовый_Смета 2000 г." xfId="79" xr:uid="{00000000-0005-0000-0000-00004F000000}"/>
    <cellStyle name="Хороший 2" xfId="80" xr:uid="{00000000-0005-0000-0000-000050000000}"/>
  </cellStyles>
  <dxfs count="8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006100"/>
      </font>
      <fill>
        <patternFill>
          <bgColor rgb="FFC6EF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6500"/>
      </font>
      <fill>
        <patternFill>
          <bgColor rgb="FFFFEB9C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9" defaultPivotStyle="PivotStyleLight16"/>
  <colors>
    <mruColors>
      <color rgb="FF99FFCC"/>
      <color rgb="FF66FF99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10" Type="http://schemas.openxmlformats.org/officeDocument/2006/relationships/usernames" Target="revisions/userNames.xml"/><Relationship Id="rId4" Type="http://schemas.openxmlformats.org/officeDocument/2006/relationships/worksheet" Target="worksheets/sheet4.xml"/><Relationship Id="rId9" Type="http://schemas.openxmlformats.org/officeDocument/2006/relationships/revisionHeaders" Target="revisions/revisionHeaders.xml"/></Relationships>
</file>

<file path=xl/revisions/_rels/revisionHeaders.xml.rels><?xml version="1.0" encoding="UTF-8" standalone="yes"?>
<Relationships xmlns="http://schemas.openxmlformats.org/package/2006/relationships"><Relationship Id="rId150" Type="http://schemas.openxmlformats.org/officeDocument/2006/relationships/revisionLog" Target="revisionLog5.xml"/><Relationship Id="rId155" Type="http://schemas.openxmlformats.org/officeDocument/2006/relationships/revisionLog" Target="revisionLog9.xml"/><Relationship Id="rId146" Type="http://schemas.openxmlformats.org/officeDocument/2006/relationships/revisionLog" Target="revisionLog11.xml"/><Relationship Id="rId154" Type="http://schemas.openxmlformats.org/officeDocument/2006/relationships/revisionLog" Target="revisionLog8.xml"/><Relationship Id="rId158" Type="http://schemas.openxmlformats.org/officeDocument/2006/relationships/revisionLog" Target="revisionLog13.xml"/><Relationship Id="rId145" Type="http://schemas.openxmlformats.org/officeDocument/2006/relationships/revisionLog" Target="revisionLog145.xml"/><Relationship Id="rId153" Type="http://schemas.openxmlformats.org/officeDocument/2006/relationships/revisionLog" Target="revisionLog7.xml"/><Relationship Id="rId149" Type="http://schemas.openxmlformats.org/officeDocument/2006/relationships/revisionLog" Target="revisionLog4.xml"/><Relationship Id="rId157" Type="http://schemas.openxmlformats.org/officeDocument/2006/relationships/revisionLog" Target="revisionLog12.xml"/><Relationship Id="rId152" Type="http://schemas.openxmlformats.org/officeDocument/2006/relationships/revisionLog" Target="revisionLog1.xml"/><Relationship Id="rId148" Type="http://schemas.openxmlformats.org/officeDocument/2006/relationships/revisionLog" Target="revisionLog3.xml"/><Relationship Id="rId151" Type="http://schemas.openxmlformats.org/officeDocument/2006/relationships/revisionLog" Target="revisionLog6.xml"/><Relationship Id="rId156" Type="http://schemas.openxmlformats.org/officeDocument/2006/relationships/revisionLog" Target="revisionLog10.xml"/><Relationship Id="rId147" Type="http://schemas.openxmlformats.org/officeDocument/2006/relationships/revisionLog" Target="revisionLog2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BC6F3241-D3DF-41D6-9DD4-8F0F2BAE2D44}" diskRevisions="1" revisionId="8347" version="15">
  <header guid="{002E0994-794A-429B-B681-2B7B2F9FC8C5}" dateTime="2023-03-02T09:50:11" maxSheetId="5" userName="MenskayaMV" r:id="rId145" minRId="6738" maxRId="7085">
    <sheetIdMap count="4">
      <sheetId val="1"/>
      <sheetId val="2"/>
      <sheetId val="3"/>
      <sheetId val="4"/>
    </sheetIdMap>
  </header>
  <header guid="{29889501-1FE1-40F1-A33D-A5D2DF315FCE}" dateTime="2023-03-02T10:01:37" maxSheetId="5" userName="MenskayaMV" r:id="rId146" minRId="7086">
    <sheetIdMap count="4">
      <sheetId val="1"/>
      <sheetId val="2"/>
      <sheetId val="3"/>
      <sheetId val="4"/>
    </sheetIdMap>
  </header>
  <header guid="{736AA279-AA05-46ED-9F03-D9602E12CECE}" dateTime="2023-03-02T10:45:51" maxSheetId="5" userName="MenskayaMV" r:id="rId147" minRId="7088" maxRId="8026">
    <sheetIdMap count="4">
      <sheetId val="1"/>
      <sheetId val="2"/>
      <sheetId val="3"/>
      <sheetId val="4"/>
    </sheetIdMap>
  </header>
  <header guid="{F302D949-F6EF-47A0-B2AF-D8CC1CFE6701}" dateTime="2023-03-02T10:54:23" maxSheetId="5" userName="MenskayaMV" r:id="rId148" minRId="8027" maxRId="8061">
    <sheetIdMap count="4">
      <sheetId val="1"/>
      <sheetId val="2"/>
      <sheetId val="3"/>
      <sheetId val="4"/>
    </sheetIdMap>
  </header>
  <header guid="{3C24905A-3490-4765-9F5F-CFB99DAD75E8}" dateTime="2023-03-02T10:57:34" maxSheetId="5" userName="MenskayaMV" r:id="rId149" minRId="8063" maxRId="8064">
    <sheetIdMap count="4">
      <sheetId val="1"/>
      <sheetId val="2"/>
      <sheetId val="3"/>
      <sheetId val="4"/>
    </sheetIdMap>
  </header>
  <header guid="{527FEED8-73AD-43E7-A442-0352BC6F5CF2}" dateTime="2023-03-02T10:58:47" maxSheetId="5" userName="MenskayaMV" r:id="rId150">
    <sheetIdMap count="4">
      <sheetId val="1"/>
      <sheetId val="2"/>
      <sheetId val="3"/>
      <sheetId val="4"/>
    </sheetIdMap>
  </header>
  <header guid="{736B0B93-4E90-4120-AB49-2DFD69D6B3DE}" dateTime="2023-03-02T16:03:51" maxSheetId="5" userName="MenskayaMV" r:id="rId151" minRId="8066" maxRId="8199">
    <sheetIdMap count="4">
      <sheetId val="1"/>
      <sheetId val="2"/>
      <sheetId val="3"/>
      <sheetId val="4"/>
    </sheetIdMap>
  </header>
  <header guid="{F9E08EB1-D668-4688-A7C9-DB8F434C3B0B}" dateTime="2023-03-02T16:18:58" maxSheetId="5" userName="kascheevavv" r:id="rId152" minRId="8200" maxRId="8201">
    <sheetIdMap count="4">
      <sheetId val="1"/>
      <sheetId val="2"/>
      <sheetId val="3"/>
      <sheetId val="4"/>
    </sheetIdMap>
  </header>
  <header guid="{7BA68D2B-E8AA-4046-A806-31F958EA0154}" dateTime="2023-03-02T16:29:06" maxSheetId="5" userName="MenskayaMV" r:id="rId153" minRId="8204" maxRId="8207">
    <sheetIdMap count="4">
      <sheetId val="1"/>
      <sheetId val="2"/>
      <sheetId val="3"/>
      <sheetId val="4"/>
    </sheetIdMap>
  </header>
  <header guid="{1E258174-5535-4899-A58D-D5328EE02D64}" dateTime="2023-03-02T16:45:13" maxSheetId="5" userName="MenskayaMV" r:id="rId154" minRId="8209" maxRId="8212">
    <sheetIdMap count="4">
      <sheetId val="1"/>
      <sheetId val="2"/>
      <sheetId val="3"/>
      <sheetId val="4"/>
    </sheetIdMap>
  </header>
  <header guid="{1E0CD713-7092-4981-9967-C183DD366408}" dateTime="2023-03-03T10:44:09" maxSheetId="5" userName="MenskayaMV" r:id="rId155" minRId="8213" maxRId="8229">
    <sheetIdMap count="4">
      <sheetId val="1"/>
      <sheetId val="2"/>
      <sheetId val="3"/>
      <sheetId val="4"/>
    </sheetIdMap>
  </header>
  <header guid="{D08BEF84-F423-4852-A516-86DC4246636D}" dateTime="2023-03-03T10:57:18" maxSheetId="5" userName="MenskayaMV" r:id="rId156" minRId="8231">
    <sheetIdMap count="4">
      <sheetId val="1"/>
      <sheetId val="2"/>
      <sheetId val="3"/>
      <sheetId val="4"/>
    </sheetIdMap>
  </header>
  <header guid="{5FDF43A5-3F48-4F2E-BB80-8AB12DE1F552}" dateTime="2023-03-03T10:59:40" maxSheetId="5" userName="MenskayaMV" r:id="rId157">
    <sheetIdMap count="4">
      <sheetId val="1"/>
      <sheetId val="2"/>
      <sheetId val="3"/>
      <sheetId val="4"/>
    </sheetIdMap>
  </header>
  <header guid="{BC6F3241-D3DF-41D6-9DD4-8F0F2BAE2D44}" dateTime="2023-03-03T11:03:09" maxSheetId="5" userName="MenskayaMV" r:id="rId158" minRId="8234" maxRId="8345">
    <sheetIdMap count="4">
      <sheetId val="1"/>
      <sheetId val="2"/>
      <sheetId val="3"/>
      <sheetId val="4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>
  <rcc rId="8200" sId="2">
    <oc r="J236">
      <v>470</v>
    </oc>
    <nc r="J236">
      <v>480</v>
    </nc>
  </rcc>
  <rcc rId="8201" sId="2">
    <oc r="J237">
      <v>470</v>
    </oc>
    <nc r="J237">
      <v>480</v>
    </nc>
  </rcc>
  <rcv guid="{3D9D7480-27FA-4254-B33E-217B8A2B23FC}" action="delete"/>
  <rdn rId="0" localSheetId="2" customView="1" name="Z_3D9D7480_27FA_4254_B33E_217B8A2B23FC_.wvu.PrintArea" hidden="1" oldHidden="1">
    <formula>ФЭМ!$A$1:$U$459</formula>
    <oldFormula>ФЭМ!$A$1:$U$459</oldFormula>
  </rdn>
  <rdn rId="0" localSheetId="2" customView="1" name="Z_3D9D7480_27FA_4254_B33E_217B8A2B23FC_.wvu.Cols" hidden="1" oldHidden="1">
    <formula>ФЭМ!$M:$N,ФЭМ!$P:$Q,ФЭМ!$S:$T,ФЭМ!$V:$W</formula>
    <oldFormula>ФЭМ!$H:$H,ФЭМ!$J:$K,ФЭМ!$M:$N,ФЭМ!$P:$Q,ФЭМ!$S:$T,ФЭМ!$V:$W</oldFormula>
  </rdn>
  <rcv guid="{3D9D7480-27FA-4254-B33E-217B8A2B23FC}" action="add"/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31" sId="2">
    <oc r="J105">
      <v>17.109000000000002</v>
    </oc>
    <nc r="J105">
      <f>17.109+7</f>
    </nc>
  </rcc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H295:H303">
    <dxf>
      <numFmt numFmtId="2" formatCode="0.00"/>
    </dxf>
  </rfmt>
  <rfmt sheetId="2" sqref="H283:H289">
    <dxf>
      <numFmt numFmtId="2" formatCode="0.00"/>
    </dxf>
  </rfmt>
  <rcc rId="7086" sId="2">
    <nc r="G254" t="inlineStr">
      <is>
        <t>-</t>
      </is>
    </nc>
  </rcc>
  <rcv guid="{03A69330-1DDB-4DC7-AAC1-BA7CE85DAE66}" action="delete"/>
  <rdn rId="0" localSheetId="2" customView="1" name="Z_03A69330_1DDB_4DC7_AAC1_BA7CE85DAE66_.wvu.Cols" hidden="1" oldHidden="1">
    <formula>ФЭМ!$J:$K,ФЭМ!$M:$N,ФЭМ!$P:$Q,ФЭМ!$S:$T,ФЭМ!$V:$W</formula>
    <oldFormula>ФЭМ!$H:$H,ФЭМ!$J:$K,ФЭМ!$M:$N,ФЭМ!$P:$Q,ФЭМ!$S:$T,ФЭМ!$V:$W</oldFormula>
  </rdn>
  <rcv guid="{03A69330-1DDB-4DC7-AAC1-BA7CE85DAE66}" action="add"/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3A69330-1DDB-4DC7-AAC1-BA7CE85DAE66}" action="delete"/>
  <rdn rId="0" localSheetId="2" customView="1" name="Z_03A69330_1DDB_4DC7_AAC1_BA7CE85DAE66_.wvu.PrintArea" hidden="1" oldHidden="1">
    <formula>ФЭМ!$A$1:$U$476</formula>
  </rdn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G37:G62">
    <dxf>
      <alignment horizontal="general"/>
    </dxf>
  </rfmt>
  <rfmt sheetId="2" sqref="G37:G62">
    <dxf>
      <alignment horizontal="center"/>
    </dxf>
  </rfmt>
  <rcc rId="8234" sId="2" numFmtId="4">
    <oc r="I23">
      <f>I29+I31+I37</f>
    </oc>
    <nc r="I23">
      <v>2164.563056</v>
    </nc>
  </rcc>
  <rcc rId="8235" sId="2" numFmtId="4">
    <oc r="I38">
      <f>I44+I46+I52</f>
    </oc>
    <nc r="I38">
      <v>2040.9212063520004</v>
    </nc>
  </rcc>
  <rcc rId="8236" sId="2" numFmtId="4">
    <oc r="I53">
      <f>I56+I60+I61</f>
    </oc>
    <nc r="I53">
      <v>921.87112480000019</v>
    </nc>
  </rcc>
  <rcc rId="8237" sId="2" numFmtId="4">
    <oc r="I60">
      <f>272.6948688-70-20</f>
    </oc>
    <nc r="I60">
      <v>182.69486879999999</v>
    </nc>
  </rcc>
  <rcc rId="8238" sId="2" numFmtId="4">
    <oc r="I62">
      <f>I67</f>
    </oc>
    <nc r="I62">
      <v>11.919232000000001</v>
    </nc>
  </rcc>
  <rcc rId="8239" sId="2" numFmtId="4">
    <oc r="I68">
      <f>733.368064+70+20</f>
    </oc>
    <nc r="I68">
      <v>823.368064</v>
    </nc>
  </rcc>
  <rcc rId="8240" sId="2" numFmtId="4">
    <oc r="I70">
      <f>I71+I72</f>
    </oc>
    <nc r="I70">
      <v>18.973800352000001</v>
    </nc>
  </rcc>
  <rcc rId="8241" sId="2" numFmtId="4">
    <oc r="I73">
      <f>I74+I76+I75</f>
    </oc>
    <nc r="I73">
      <v>91.681741200000005</v>
    </nc>
  </rcc>
  <rcc rId="8242" sId="2" numFmtId="4">
    <oc r="I77">
      <f>I78+I80</f>
    </oc>
    <nc r="I77">
      <v>68.908736000000005</v>
    </nc>
  </rcc>
  <rcc rId="8243" sId="2" numFmtId="4">
    <oc r="I81">
      <f>I23-I38</f>
    </oc>
    <nc r="I81">
      <v>123.64184964799961</v>
    </nc>
  </rcc>
  <rcc rId="8244" sId="2" numFmtId="4">
    <oc r="J81">
      <f>J23-J38</f>
    </oc>
    <nc r="J81">
      <v>125.50876999999991</v>
    </nc>
  </rcc>
  <rcc rId="8245" sId="2" numFmtId="4">
    <oc r="I87">
      <f>I29-I44</f>
    </oc>
    <nc r="I87">
      <v>73.127884847999439</v>
    </nc>
  </rcc>
  <rcc rId="8246" sId="2" numFmtId="4">
    <oc r="I89">
      <f>I31-I46</f>
    </oc>
    <nc r="I89">
      <v>-16.105023999999997</v>
    </nc>
  </rcc>
  <rcc rId="8247" sId="2" numFmtId="4">
    <oc r="I95">
      <f>I37-I52</f>
    </oc>
    <nc r="I95">
      <v>66.618988800000011</v>
    </nc>
  </rcc>
  <rcc rId="8248" sId="2" numFmtId="4">
    <oc r="I96">
      <f>I97-I103</f>
    </oc>
    <nc r="I96">
      <v>-51.501632000000001</v>
    </nc>
  </rcc>
  <rcc rId="8249" sId="2" numFmtId="4">
    <oc r="J96">
      <f>J97-J103</f>
    </oc>
    <nc r="J96">
      <v>-60.595000000000006</v>
    </nc>
  </rcc>
  <rcc rId="8250" sId="2" numFmtId="4">
    <oc r="I103">
      <f>I104+I105+I108</f>
    </oc>
    <nc r="I103">
      <v>56.805632000000003</v>
    </nc>
  </rcc>
  <rcc rId="8251" sId="2" numFmtId="4">
    <oc r="J103">
      <f>J104+J105+J108</f>
    </oc>
    <nc r="J103">
      <v>66.257000000000005</v>
    </nc>
  </rcc>
  <rcc rId="8252" sId="2" numFmtId="4">
    <oc r="J105">
      <f>17.109+7</f>
    </oc>
    <nc r="J105">
      <v>24.109000000000002</v>
    </nc>
  </rcc>
  <rcc rId="8253" sId="2" numFmtId="4">
    <oc r="I109">
      <f>I81+I96</f>
    </oc>
    <nc r="I109">
      <v>72.140217647999606</v>
    </nc>
  </rcc>
  <rcc rId="8254" sId="2" numFmtId="4">
    <oc r="J109">
      <f>J81+J96</f>
    </oc>
    <nc r="J109">
      <v>64.913769999999914</v>
    </nc>
  </rcc>
  <rcc rId="8255" sId="2" numFmtId="4">
    <oc r="I115">
      <f>I87-I104-I105+I99+I102*X29%</f>
    </oc>
    <nc r="I115">
      <v>47.497160732778994</v>
    </nc>
  </rcc>
  <rcc rId="8256" sId="2" numFmtId="4">
    <oc r="J115">
      <f>J87-J104-J105+J99+J102*Y29%</f>
    </oc>
    <nc r="J115">
      <v>21.3125910878661</v>
    </nc>
  </rcc>
  <rcc rId="8257" sId="2" numFmtId="4">
    <oc r="I117">
      <f>I89+I102*X31%-I108*X31%</f>
    </oc>
    <nc r="I117">
      <v>-16.33462878527137</v>
    </nc>
  </rcc>
  <rcc rId="8258" sId="2" numFmtId="4">
    <oc r="J117">
      <f>J89+J102*Y31%-J108*Y31%</f>
    </oc>
    <nc r="J117">
      <v>-12.110399440523285</v>
    </nc>
  </rcc>
  <rcc rId="8259" sId="2" numFmtId="4">
    <oc r="I123">
      <f>I109-I115</f>
    </oc>
    <nc r="I123">
      <v>24.643056915220612</v>
    </nc>
  </rcc>
  <rcc rId="8260" sId="2" numFmtId="4">
    <oc r="J123">
      <f>J109-J115</f>
    </oc>
    <nc r="J123">
      <v>43.601178912133818</v>
    </nc>
  </rcc>
  <rcc rId="8261" sId="2" numFmtId="4">
    <oc r="I124">
      <f>I109*0.2</f>
    </oc>
    <nc r="I124">
      <v>14.428043529599922</v>
    </nc>
  </rcc>
  <rcc rId="8262" sId="2" numFmtId="4">
    <oc r="J124">
      <f>J109*0.2</f>
    </oc>
    <nc r="J124">
      <v>12.982753999999984</v>
    </nc>
  </rcc>
  <rcc rId="8263" sId="2" numFmtId="4">
    <oc r="I130">
      <f>I115*0.2</f>
    </oc>
    <nc r="I130">
      <v>9.4994321465557992</v>
    </nc>
  </rcc>
  <rcc rId="8264" sId="2" numFmtId="4">
    <oc r="J130">
      <f>J115*0.2</f>
    </oc>
    <nc r="J130">
      <v>4.2625182175732199</v>
    </nc>
  </rcc>
  <rcc rId="8265" sId="2" numFmtId="4">
    <oc r="I138">
      <f>I124-I130</f>
    </oc>
    <nc r="I138">
      <v>4.9286113830441227</v>
    </nc>
  </rcc>
  <rcc rId="8266" sId="2" numFmtId="4">
    <oc r="J138">
      <f>J124-J130</f>
    </oc>
    <nc r="J138">
      <v>8.720235782426764</v>
    </nc>
  </rcc>
  <rcc rId="8267" sId="2" numFmtId="4">
    <oc r="I139">
      <f>I109-I124</f>
    </oc>
    <nc r="I139">
      <v>57.712174118399687</v>
    </nc>
  </rcc>
  <rcc rId="8268" sId="2" numFmtId="4">
    <oc r="J139">
      <f>J109-J124</f>
    </oc>
    <nc r="J139">
      <v>51.931015999999929</v>
    </nc>
  </rcc>
  <rcc rId="8269" sId="2" numFmtId="4">
    <oc r="I145">
      <f>I115-I130</f>
    </oc>
    <nc r="I145">
      <v>37.997728586223197</v>
    </nc>
  </rcc>
  <rcc rId="8270" sId="2" numFmtId="4">
    <oc r="J145">
      <f>J115-J130</f>
    </oc>
    <nc r="J145">
      <v>17.05007287029288</v>
    </nc>
  </rcc>
  <rcc rId="8271" sId="2" numFmtId="4">
    <oc r="I147">
      <f>I117-I132</f>
    </oc>
    <nc r="I147">
      <v>-16.33462878527137</v>
    </nc>
  </rcc>
  <rcc rId="8272" sId="2" numFmtId="4">
    <oc r="J147">
      <f>J117-J132</f>
    </oc>
    <nc r="J147">
      <v>-12.110399440523285</v>
    </nc>
  </rcc>
  <rcc rId="8273" sId="2" numFmtId="4">
    <oc r="I153">
      <f>I123-I138</f>
    </oc>
    <nc r="I153">
      <v>19.714445532176491</v>
    </nc>
  </rcc>
  <rcc rId="8274" sId="2" numFmtId="4">
    <oc r="J153">
      <f>J123-J138</f>
    </oc>
    <nc r="J153">
      <v>34.880943129707056</v>
    </nc>
  </rcc>
  <rcc rId="8275" sId="2" numFmtId="4">
    <oc r="I154">
      <f>I139</f>
    </oc>
    <nc r="I154">
      <v>57.712174118399687</v>
    </nc>
  </rcc>
  <rcc rId="8276" sId="2" numFmtId="4">
    <oc r="J154">
      <f>J139</f>
    </oc>
    <nc r="J154">
      <v>51.931015999999929</v>
    </nc>
  </rcc>
  <rcc rId="8277" sId="2" numFmtId="4">
    <oc r="U154">
      <f>G154+I154+L154+O154+R154</f>
    </oc>
    <nc r="U154">
      <v>230.36250536288657</v>
    </nc>
  </rcc>
  <rcc rId="8278" sId="2" numFmtId="4">
    <oc r="I155">
      <f>I154</f>
    </oc>
    <nc r="I155">
      <v>57.712174118399687</v>
    </nc>
  </rcc>
  <rcc rId="8279" sId="2" numFmtId="4">
    <oc r="J155">
      <f>J154</f>
    </oc>
    <nc r="J155">
      <v>51.931015999999929</v>
    </nc>
  </rcc>
  <rcc rId="8280" sId="2" numFmtId="4">
    <oc r="L155">
      <f>12.066+26.07</f>
    </oc>
    <nc r="L155">
      <v>38.136000000000003</v>
    </nc>
  </rcc>
  <rcc rId="8281" sId="2" numFmtId="4">
    <oc r="O155">
      <f>12.499+28.69</f>
    </oc>
    <nc r="O155">
      <v>41.189</v>
    </nc>
  </rcc>
  <rcc rId="8282" sId="2" numFmtId="4">
    <oc r="R155">
      <f>12.949+31.44</f>
    </oc>
    <nc r="R155">
      <v>44.389000000000003</v>
    </nc>
  </rcc>
  <rcc rId="8283" sId="2" numFmtId="4">
    <oc r="U155">
      <f>G155+I155+L155+O155+R155</f>
    </oc>
    <nc r="U155">
      <v>230.35560611839941</v>
    </nc>
  </rcc>
  <rcc rId="8284" sId="2" numFmtId="4">
    <oc r="I160">
      <f>I109+I105+I69</f>
    </oc>
    <nc r="I160">
      <v>204.5035896479996</v>
    </nc>
  </rcc>
  <rcc rId="8285" sId="2" numFmtId="4">
    <oc r="I165">
      <f>I163/I160</f>
    </oc>
    <nc r="I165">
      <v>1.4268698192645846</v>
    </nc>
  </rcc>
  <rcc rId="8286" sId="2">
    <oc r="X19">
      <v>2023</v>
    </oc>
    <nc r="X19"/>
  </rcc>
  <rcc rId="8287" sId="2">
    <oc r="X20" t="inlineStr">
      <is>
        <t>план</t>
      </is>
    </oc>
    <nc r="X20"/>
  </rcc>
  <rcc rId="8288" sId="2">
    <oc r="Y20" t="inlineStr">
      <is>
        <t>кор.</t>
      </is>
    </oc>
    <nc r="Y20"/>
  </rcc>
  <rcc rId="8289" sId="2">
    <oc r="Z20" t="inlineStr">
      <is>
        <t>факт</t>
      </is>
    </oc>
    <nc r="Z20"/>
  </rcc>
  <rcc rId="8290" sId="2">
    <oc r="X29">
      <f>I29/I23%</f>
    </oc>
    <nc r="X29"/>
  </rcc>
  <rcc rId="8291" sId="2">
    <oc r="Y29">
      <f>J29/J23%</f>
    </oc>
    <nc r="Y29"/>
  </rcc>
  <rcc rId="8292" sId="2">
    <oc r="X31">
      <f>I31/I23%</f>
    </oc>
    <nc r="X31"/>
  </rcc>
  <rcc rId="8293" sId="2">
    <oc r="Y31">
      <f>J31/J23%</f>
    </oc>
    <nc r="Y31"/>
  </rcc>
  <rcc rId="8294" sId="2">
    <oc r="X37">
      <f>I37/I23%</f>
    </oc>
    <nc r="X37"/>
  </rcc>
  <rcc rId="8295" sId="2">
    <oc r="Y37">
      <f>J37/J23%</f>
    </oc>
    <nc r="Y37"/>
  </rcc>
  <rcmt sheetId="2" cell="F44" guid="{00000000-0000-0000-0000-000000000000}" action="delete" author="MenskayaMV"/>
  <rcmt sheetId="2" cell="G97" guid="{00000000-0000-0000-0000-000000000000}" action="delete" author="kascheevavv"/>
  <rcmt sheetId="2" cell="I117" guid="{00000000-0000-0000-0000-000000000000}" action="delete" author="MenskayaMV"/>
  <rcmt sheetId="2" cell="J117" guid="{00000000-0000-0000-0000-000000000000}" action="delete" author="MenskayaMV"/>
  <rcmt sheetId="2" cell="H139" guid="{00000000-0000-0000-0000-000000000000}" action="delete" author="MenskayaMV"/>
  <rcmt sheetId="2" cell="H154" guid="{00000000-0000-0000-0000-000000000000}" action="delete" author="Загребельная Анна"/>
  <rcmt sheetId="2" cell="J198" guid="{00000000-0000-0000-0000-000000000000}" action="delete" author="MenskayaMV"/>
  <rcmt sheetId="2" cell="J199" guid="{00000000-0000-0000-0000-000000000000}" action="delete" author="MenskayaMV"/>
  <rcmt sheetId="2" cell="U210" guid="{00000000-0000-0000-0000-000000000000}" action="delete" author="MenskayaMV"/>
  <rcc rId="8296" sId="2" numFmtId="4">
    <oc r="I167">
      <f>I173+I175+I184</f>
    </oc>
    <nc r="I167">
      <v>2603.8404671999997</v>
    </nc>
  </rcc>
  <rcc rId="8297" sId="2" numFmtId="4">
    <oc r="J167">
      <f>J173+J175+J184</f>
    </oc>
    <nc r="J167">
      <v>2712.3710159999996</v>
    </nc>
  </rcc>
  <rcc rId="8298" sId="2" numFmtId="4">
    <oc r="I173">
      <f>I29*1.2</f>
    </oc>
    <nc r="I173">
      <v>2370.1319999999996</v>
    </nc>
  </rcc>
  <rcc rId="8299" sId="2" numFmtId="4">
    <oc r="J173">
      <f>J29*1.2</f>
    </oc>
    <nc r="J173">
      <v>2363.1067199999998</v>
    </nc>
  </rcc>
  <rcc rId="8300" sId="2" numFmtId="4">
    <oc r="I175">
      <f>I31*1.2</f>
    </oc>
    <nc r="I175">
      <v>26.010316800000002</v>
    </nc>
  </rcc>
  <rcc rId="8301" sId="2" numFmtId="4">
    <oc r="J175">
      <f>J31*1.2</f>
    </oc>
    <nc r="J175">
      <v>38.276015999999998</v>
    </nc>
  </rcc>
  <rcc rId="8302" sId="2" numFmtId="4">
    <oc r="I184">
      <f>I37*1.2+I97*1.2</f>
    </oc>
    <nc r="I184">
      <v>207.6981504</v>
    </nc>
  </rcc>
  <rcc rId="8303" sId="2" numFmtId="4">
    <oc r="J184">
      <f>J37*1.2+J97*1.2</f>
    </oc>
    <nc r="J184">
      <v>310.98827999999997</v>
    </nc>
  </rcc>
  <rcc rId="8304" sId="2" numFmtId="4">
    <oc r="I185">
      <f>I194+I195+I196+I198+I200+I199+I201+I202</f>
    </oc>
    <nc r="I185">
      <v>2417.2852491200001</v>
    </nc>
  </rcc>
  <rcc rId="8305" sId="2" numFmtId="4">
    <oc r="J185">
      <f>J194+J195+J196+J198+J200+J199+J201+J202</f>
    </oc>
    <nc r="J185">
      <v>2528.6203599999994</v>
    </nc>
  </rcc>
  <rcc rId="8306" sId="2" numFmtId="4">
    <oc r="I194">
      <f>564.88650208589+69.02+I104</f>
    </oc>
    <nc r="I194">
      <v>636.39418208588995</v>
    </nc>
  </rcc>
  <rcc rId="8307" sId="2" numFmtId="4">
    <oc r="J194">
      <f>637.19+J104</f>
    </oc>
    <nc r="J194">
      <v>640.35</v>
    </nc>
  </rcc>
  <rcc rId="8308" sId="2" numFmtId="4">
    <oc r="I195">
      <f>170.96924191411+20.98+I104*0.304</f>
    </oc>
    <nc r="I195">
      <v>192.70549663410998</v>
    </nc>
  </rcc>
  <rcc rId="8309" sId="2" numFmtId="4">
    <oc r="J195">
      <f>193.71+J104*0.304</f>
    </oc>
    <nc r="J195">
      <v>194.67064000000002</v>
    </nc>
  </rcc>
  <rcc rId="8310" sId="2" numFmtId="4">
    <oc r="I196">
      <f>247.43-32.05</f>
    </oc>
    <nc r="I196">
      <v>215.38</v>
    </nc>
  </rcc>
  <rcc rId="8311" sId="2" numFmtId="4">
    <oc r="J196">
      <f>247-40.82</f>
    </oc>
    <nc r="J196">
      <v>206.18</v>
    </nc>
  </rcc>
  <rcc rId="8312" sId="2" numFmtId="4">
    <oc r="I197">
      <f>I124</f>
    </oc>
    <nc r="I197">
      <v>14.428043529599922</v>
    </nc>
  </rcc>
  <rcc rId="8313" sId="2" numFmtId="4">
    <oc r="J197">
      <f>J124</f>
    </oc>
    <nc r="J197">
      <v>12.982753999999984</v>
    </nc>
  </rcc>
  <rcc rId="8314" sId="2" numFmtId="4">
    <oc r="I198">
      <f>I53*1.2+I78*0.79*1.2</f>
    </oc>
    <nc r="I198">
      <v>1171.5708314880003</v>
    </nc>
  </rcc>
  <rcc rId="8315" sId="2" numFmtId="4">
    <oc r="J198">
      <f>J53*1.2+46.37*1.2</f>
    </oc>
    <nc r="J198">
      <v>1275.4272599999999</v>
    </nc>
  </rcc>
  <rcc rId="8316" sId="2" numFmtId="4">
    <oc r="I199">
      <f>I62*1.2+I78*0.21*1.2</f>
    </oc>
    <nc r="I199">
      <v>31.668079872</v>
    </nc>
  </rcc>
  <rcc rId="8317" sId="2" numFmtId="4">
    <oc r="J199">
      <f>J62*1.2+12.7*1.2</f>
    </oc>
    <nc r="J199">
      <v>26.114219999999996</v>
    </nc>
  </rcc>
  <rcc rId="8318" sId="2" numFmtId="4">
    <oc r="I200">
      <f>I75*1.2</f>
    </oc>
    <nc r="I200">
      <v>11.28</v>
    </nc>
  </rcc>
  <rcc rId="8319" sId="2" numFmtId="4">
    <oc r="J200">
      <f>J75*1.2</f>
    </oc>
    <nc r="J200">
      <v>12.865536000000001</v>
    </nc>
  </rcc>
  <rcc rId="8320" sId="2" numFmtId="4">
    <oc r="J201">
      <f>J105</f>
    </oc>
    <nc r="J201">
      <v>24.109000000000002</v>
    </nc>
  </rcc>
  <rcc rId="8321" sId="2" numFmtId="4">
    <oc r="I202">
      <f>(I74+I76)*1.2+I108*1.2</f>
    </oc>
    <nc r="I202">
      <v>130.12179503999999</v>
    </nc>
  </rcc>
  <rcc rId="8322" sId="2" numFmtId="4">
    <oc r="J202">
      <f>(J74+J76)*1.2+J108*1.2</f>
    </oc>
    <nc r="J202">
      <v>148.903704</v>
    </nc>
  </rcc>
  <rcc rId="8323" sId="2" numFmtId="4">
    <oc r="I210">
      <f>I211+I218</f>
    </oc>
    <nc r="I210">
      <v>192.27860894207964</v>
    </nc>
  </rcc>
  <rcc rId="8324" sId="2" numFmtId="4">
    <oc r="I211">
      <f>I212+I213+I215+I217</f>
    </oc>
    <nc r="I211">
      <v>190.77860894207964</v>
    </nc>
  </rcc>
  <rcc rId="8325" sId="2" numFmtId="4">
    <oc r="I222">
      <f>I223+I224</f>
    </oc>
    <nc r="I222">
      <v>402.08</v>
    </nc>
  </rcc>
  <rcc rId="8326" sId="2" numFmtId="4">
    <oc r="J222">
      <f>J223+J224</f>
    </oc>
    <nc r="J222">
      <v>552.44600000000003</v>
    </nc>
  </rcc>
  <rcc rId="8327" sId="2">
    <oc r="J235">
      <f>J236</f>
    </oc>
    <nc r="J235">
      <v>480</v>
    </nc>
  </rcc>
  <rcc rId="8328" sId="2" numFmtId="4">
    <oc r="I242">
      <f>I167-I185</f>
    </oc>
    <nc r="I242">
      <v>186.55521807999958</v>
    </nc>
  </rcc>
  <rcc rId="8329" sId="2" numFmtId="4">
    <oc r="J242">
      <f>J167-J185</f>
    </oc>
    <nc r="J242">
      <v>183.75065600000016</v>
    </nc>
  </rcc>
  <rcc rId="8330" sId="2" numFmtId="4">
    <oc r="I243">
      <f>I203-I210</f>
    </oc>
    <nc r="I243">
      <v>-192.27860894207964</v>
    </nc>
  </rcc>
  <rcc rId="8331" sId="2" numFmtId="4">
    <oc r="I246">
      <f>I222-I235</f>
    </oc>
    <nc r="I246">
      <v>2.0799999999999841</v>
    </nc>
  </rcc>
  <rcc rId="8332" sId="2" numFmtId="4">
    <oc r="J246">
      <f>J222-J235</f>
    </oc>
    <nc r="J246">
      <v>72.446000000000026</v>
    </nc>
  </rcc>
  <rcc rId="8333" sId="2">
    <oc r="I247">
      <f>I224-I236</f>
    </oc>
    <nc r="I247">
      <v>0</v>
    </nc>
  </rcc>
  <rcc rId="8334" sId="2">
    <oc r="J247">
      <f>J224-J236</f>
    </oc>
    <nc r="J247">
      <v>70</v>
    </nc>
  </rcc>
  <rcc rId="8335" sId="2" numFmtId="4">
    <oc r="I250">
      <f>I242+I243+I246+I249</f>
    </oc>
    <nc r="I250">
      <v>-3.6433908620800821</v>
    </nc>
  </rcc>
  <rcc rId="8336" sId="2" numFmtId="4">
    <oc r="J250">
      <f>J242+J243+J246+J249</f>
    </oc>
    <nc r="J250">
      <v>11.254656000000182</v>
    </nc>
  </rcc>
  <rcc rId="8337" sId="2" numFmtId="4">
    <oc r="I251">
      <f>G252</f>
    </oc>
    <nc r="I251">
      <v>32.419198000000065</v>
    </nc>
  </rcc>
  <rcc rId="8338" sId="2" numFmtId="4">
    <oc r="J251">
      <f>I251</f>
    </oc>
    <nc r="J251">
      <v>32.419198000000065</v>
    </nc>
  </rcc>
  <rcc rId="8339" sId="2" numFmtId="4">
    <oc r="I252">
      <f>I251+I250</f>
    </oc>
    <nc r="I252">
      <v>28.775807137919983</v>
    </nc>
  </rcc>
  <rcc rId="8340" sId="2" numFmtId="4">
    <oc r="J252">
      <f>J251+J250</f>
    </oc>
    <nc r="J252">
      <v>43.673854000000247</v>
    </nc>
  </rcc>
  <rcc rId="8341" sId="2" numFmtId="4">
    <oc r="K211">
      <v>195.55300800000001</v>
    </oc>
    <nc r="K211"/>
  </rcc>
  <rcc rId="8342" sId="2">
    <oc r="K217" t="inlineStr">
      <is>
        <t>-</t>
      </is>
    </oc>
    <nc r="K217"/>
  </rcc>
  <rcc rId="8343" sId="2">
    <oc r="K218">
      <v>1.5</v>
    </oc>
    <nc r="K218"/>
  </rcc>
  <rcc rId="8344" sId="2" numFmtId="4">
    <oc r="K210">
      <v>1.5</v>
    </oc>
    <nc r="K210">
      <v>0</v>
    </nc>
  </rcc>
  <rcc rId="8345" sId="2" numFmtId="4">
    <oc r="J406">
      <f>J400</f>
    </oc>
    <nc r="J406">
      <v>99.3</v>
    </nc>
  </rcc>
  <rcv guid="{03A69330-1DDB-4DC7-AAC1-BA7CE85DAE66}" action="delete"/>
  <rdn rId="0" localSheetId="2" customView="1" name="Z_03A69330_1DDB_4DC7_AAC1_BA7CE85DAE66_.wvu.PrintArea" hidden="1" oldHidden="1">
    <formula>ФЭМ!$A$1:$U$476</formula>
    <oldFormula>ФЭМ!$A$1:$U$476</oldFormula>
  </rdn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revisionLog14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738" sId="2" odxf="1" dxf="1" numFmtId="4">
    <oc r="G23">
      <v>2054.806</v>
    </oc>
    <nc r="G23">
      <f>G29+G31+G37</f>
    </nc>
    <odxf>
      <font>
        <sz val="10"/>
        <color auto="1"/>
        <name val="Times New Roman"/>
        <family val="1"/>
        <scheme val="none"/>
      </font>
      <alignment horizontal="center" vertical="center"/>
      <border outline="0">
        <top/>
      </border>
    </odxf>
    <ndxf>
      <font>
        <sz val="10"/>
        <color auto="1"/>
        <name val="Times New Roman"/>
        <family val="1"/>
        <scheme val="none"/>
      </font>
      <alignment horizontal="general" vertical="bottom"/>
      <border outline="0">
        <top style="medium">
          <color indexed="64"/>
        </top>
      </border>
    </ndxf>
  </rcc>
  <rcc rId="6739" sId="2" odxf="1" dxf="1" numFmtId="4">
    <oc r="H23">
      <v>0</v>
    </oc>
    <nc r="H23">
      <f>H29+H31+H37</f>
    </nc>
    <odxf>
      <font>
        <sz val="10"/>
        <color auto="1"/>
        <name val="Times New Roman"/>
        <family val="1"/>
        <scheme val="none"/>
      </font>
      <alignment horizontal="center" vertical="center"/>
      <border outline="0">
        <right style="thin">
          <color indexed="64"/>
        </right>
        <top/>
      </border>
    </odxf>
    <n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  <top style="medium">
          <color indexed="64"/>
        </top>
      </border>
    </ndxf>
  </rcc>
  <rfmt sheetId="2" s="1" sqref="G2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2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2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2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2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2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29" start="0" length="0">
    <dxf>
      <font>
        <sz val="10"/>
        <name val="Times New Roman"/>
        <family val="1"/>
        <scheme val="none"/>
      </font>
      <alignment horizontal="right"/>
    </dxf>
  </rfmt>
  <rfmt sheetId="2" sqref="H29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="1" sqref="G3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31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31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="1" sqref="G3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3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3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3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3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3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37" start="0" length="0">
    <dxf>
      <font>
        <sz val="10"/>
        <name val="Times New Roman"/>
        <family val="1"/>
        <scheme val="none"/>
      </font>
      <alignment horizontal="general" vertical="bottom"/>
      <border outline="0">
        <bottom/>
      </border>
    </dxf>
  </rfmt>
  <rfmt sheetId="2" sqref="H37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  <bottom/>
      </border>
    </dxf>
  </rfmt>
  <rcc rId="6740" sId="2" odxf="1" s="1" dxf="1" numFmtId="4">
    <oc r="G38">
      <v>1968.91345</v>
    </oc>
    <nc r="G38">
      <f>G44+G46+G52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general" vertical="bottom"/>
      <border outline="0">
        <top style="medium">
          <color indexed="64"/>
        </top>
      </border>
    </ndxf>
  </rcc>
  <rcc rId="6741" sId="2" odxf="1" s="1" dxf="1" numFmtId="4">
    <oc r="H38">
      <v>0</v>
    </oc>
    <nc r="H38">
      <f>H44+H46+H52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  <top style="medium">
          <color indexed="64"/>
        </top>
      </border>
    </ndxf>
  </rcc>
  <rfmt sheetId="2" s="1" sqref="G3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3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4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4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44" start="0" length="0">
    <dxf>
      <font>
        <sz val="10"/>
        <name val="Times New Roman"/>
        <family val="1"/>
        <scheme val="none"/>
      </font>
      <alignment horizontal="general" vertical="bottom"/>
    </dxf>
  </rfmt>
  <rfmt sheetId="2" s="1" sqref="H44" start="0" length="0">
    <dxf>
      <font>
        <sz val="12"/>
        <color auto="1"/>
        <name val="Times New Roman"/>
        <family val="1"/>
        <charset val="204"/>
        <scheme val="none"/>
      </font>
      <numFmt numFmtId="4" formatCode="#,##0.00"/>
      <alignment horizontal="general" vertical="center"/>
      <border outline="0">
        <right style="medium">
          <color indexed="64"/>
        </right>
      </border>
    </dxf>
  </rfmt>
  <rfmt sheetId="2" s="1" sqref="G4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46" start="0" length="0">
    <dxf>
      <font>
        <sz val="10"/>
        <name val="Times New Roman"/>
        <family val="1"/>
        <scheme val="none"/>
      </font>
      <numFmt numFmtId="4" formatCode="#,##0.00"/>
      <alignment horizontal="general" vertical="bottom"/>
    </dxf>
  </rfmt>
  <rfmt sheetId="2" sqref="H46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4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4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4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5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5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42" sId="2" odxf="1" dxf="1" numFmtId="4">
    <oc r="G52">
      <v>164.49</v>
    </oc>
    <nc r="G52">
      <f>143.381+20</f>
    </nc>
    <odxf>
      <font>
        <sz val="10"/>
        <name val="Times New Roman"/>
        <family val="1"/>
        <scheme val="none"/>
      </font>
      <alignment horizontal="center" vertical="top"/>
      <border outline="0">
        <right style="thin">
          <color indexed="64"/>
        </right>
      </border>
    </odxf>
    <ndxf>
      <font>
        <sz val="10"/>
        <name val="Times New Roman"/>
        <family val="1"/>
        <scheme val="none"/>
      </font>
      <alignment horizontal="general" vertical="bottom"/>
      <border outline="0">
        <right/>
      </border>
    </ndxf>
  </rcc>
  <rfmt sheetId="2" sqref="H52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cc rId="6743" sId="2" odxf="1" dxf="1" numFmtId="4">
    <oc r="G53">
      <v>862.66365000000008</v>
    </oc>
    <nc r="G53">
      <f>G56+G60+G61+G59</f>
    </nc>
    <odxf>
      <font>
        <sz val="10"/>
        <name val="Times New Roman"/>
        <family val="1"/>
        <scheme val="none"/>
      </font>
      <fill>
        <patternFill>
          <bgColor indexed="22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name val="Times New Roman"/>
        <family val="1"/>
        <scheme val="none"/>
      </font>
      <fill>
        <patternFill>
          <bgColor theme="0" tint="-0.14999847407452621"/>
        </patternFill>
      </fill>
      <alignment horizontal="general" vertical="bottom"/>
      <border outline="0">
        <right/>
      </border>
    </ndxf>
  </rcc>
  <rcc rId="6744" sId="2" odxf="1" dxf="1" numFmtId="4">
    <oc r="H53">
      <v>0</v>
    </oc>
    <nc r="H53">
      <f>H56+H60+H61+H59</f>
    </nc>
    <odxf>
      <font>
        <sz val="10"/>
        <name val="Times New Roman"/>
        <family val="1"/>
        <scheme val="none"/>
      </font>
      <fill>
        <patternFill>
          <bgColor indexed="22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>
          <bgColor theme="0" tint="-0.14999847407452621"/>
        </patternFill>
      </fill>
      <alignment horizontal="general" vertical="bottom"/>
      <border outline="0">
        <right style="medium">
          <color indexed="64"/>
        </right>
      </border>
    </ndxf>
  </rcc>
  <rfmt sheetId="2" s="1" sqref="G5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cc rId="6745" sId="2" odxf="1" dxf="1" numFmtId="4">
    <oc r="G55">
      <v>677.79765000000009</v>
    </oc>
    <nc r="G55">
      <f>G56</f>
    </nc>
    <odxf>
      <font>
        <sz val="10"/>
        <name val="Times New Roman"/>
        <family val="1"/>
        <scheme val="none"/>
      </font>
      <numFmt numFmtId="191" formatCode="0.000"/>
      <alignment horizontal="center" vertical="top"/>
    </odxf>
    <ndxf>
      <font>
        <sz val="10"/>
        <name val="Times New Roman"/>
        <family val="1"/>
        <scheme val="none"/>
      </font>
      <numFmt numFmtId="2" formatCode="0.00"/>
      <alignment horizontal="general" vertical="bottom"/>
    </ndxf>
  </rcc>
  <rcc rId="6746" sId="2" odxf="1" dxf="1">
    <nc r="H55">
      <f>H56</f>
    </nc>
    <odxf>
      <font>
        <sz val="10"/>
        <name val="Times New Roman"/>
        <family val="1"/>
        <scheme val="none"/>
      </font>
      <numFmt numFmtId="0" formatCode="General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qref="G56" start="0" length="0">
    <dxf>
      <font>
        <sz val="10"/>
        <name val="Times New Roman"/>
        <family val="1"/>
        <scheme val="none"/>
      </font>
      <numFmt numFmtId="2" formatCode="0.00"/>
      <alignment horizontal="general" vertical="bottom"/>
    </dxf>
  </rfmt>
  <rfmt sheetId="2" sqref="H56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57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57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5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5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5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qref="G60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60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61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61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cc rId="6747" sId="2" odxf="1" dxf="1" numFmtId="4">
    <oc r="G62">
      <v>8.7067999999999994</v>
    </oc>
    <nc r="G62">
      <f>G67</f>
    </nc>
    <odxf>
      <font>
        <sz val="10"/>
        <name val="Times New Roman"/>
        <family val="1"/>
        <scheme val="none"/>
      </font>
      <numFmt numFmtId="2" formatCode="0.00"/>
      <alignment horizontal="center" vertical="top"/>
    </odxf>
    <ndxf>
      <font>
        <sz val="10"/>
        <name val="Times New Roman"/>
        <family val="1"/>
        <scheme val="none"/>
      </font>
      <numFmt numFmtId="4" formatCode="#,##0.00"/>
      <alignment horizontal="general" vertical="bottom"/>
    </ndxf>
  </rcc>
  <rcc rId="6748" sId="2" odxf="1" dxf="1">
    <nc r="H62">
      <f>H67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="1" sqref="G6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6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6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6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6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6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6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6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67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67" start="0" length="0">
    <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cc rId="6749" sId="2" odxf="1" dxf="1" numFmtId="4">
    <oc r="G68">
      <v>854.12599999999998</v>
    </oc>
    <nc r="G68">
      <f>814.92547+20+20</f>
    </nc>
    <odxf>
      <font>
        <sz val="10"/>
        <name val="Times New Roman"/>
        <family val="1"/>
        <scheme val="none"/>
      </font>
      <alignment horizontal="center" vertical="top"/>
    </odxf>
    <ndxf>
      <font>
        <sz val="10"/>
        <name val="Times New Roman"/>
        <family val="1"/>
        <scheme val="none"/>
      </font>
      <alignment horizontal="general" vertical="bottom"/>
    </ndxf>
  </rcc>
  <rfmt sheetId="2" sqref="H68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qref="G69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69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cc rId="6750" sId="2" odxf="1" dxf="1" numFmtId="4">
    <oc r="G70">
      <v>17.310000000000002</v>
    </oc>
    <nc r="G70">
      <f>G71+G72</f>
    </nc>
    <odxf>
      <font>
        <sz val="10"/>
        <color auto="1"/>
        <name val="Times New Roman"/>
        <family val="1"/>
        <scheme val="none"/>
      </font>
      <alignment horizontal="center"/>
    </odxf>
    <ndxf>
      <font>
        <sz val="10"/>
        <color auto="1"/>
        <name val="Times New Roman"/>
        <family val="1"/>
        <scheme val="none"/>
      </font>
      <alignment horizontal="right"/>
    </ndxf>
  </rcc>
  <rcc rId="6751" sId="2" odxf="1" dxf="1">
    <nc r="H70">
      <f>H71+H72</f>
    </nc>
    <odxf>
      <font>
        <sz val="10"/>
        <color auto="1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qref="G71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71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72" start="0" length="0">
    <dxf>
      <font>
        <sz val="11"/>
        <color auto="1"/>
        <name val="Times New Roman"/>
        <family val="1"/>
        <charset val="204"/>
        <scheme val="none"/>
      </font>
      <alignment horizontal="general" vertical="center"/>
    </dxf>
  </rfmt>
  <rfmt sheetId="2" s="1" sqref="H72" start="0" length="0">
    <dxf>
      <font>
        <sz val="11"/>
        <color auto="1"/>
        <name val="Times New Roman"/>
        <family val="1"/>
        <charset val="204"/>
        <scheme val="none"/>
      </font>
      <numFmt numFmtId="215" formatCode="0.00_ ;[Red]\-0.00\ 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cc rId="6752" sId="2" odxf="1" dxf="1" numFmtId="4">
    <oc r="G73">
      <v>76.096000000000004</v>
    </oc>
    <nc r="G73">
      <f>G74+G76+G75</f>
    </nc>
    <odxf>
      <font>
        <sz val="10"/>
        <name val="Times New Roman"/>
        <family val="1"/>
        <scheme val="none"/>
      </font>
      <alignment horizontal="center" vertical="top"/>
    </odxf>
    <ndxf>
      <font>
        <sz val="10"/>
        <name val="Times New Roman"/>
        <family val="1"/>
        <scheme val="none"/>
      </font>
      <alignment horizontal="general" vertical="bottom"/>
    </ndxf>
  </rcc>
  <rcc rId="6753" sId="2" odxf="1" dxf="1" numFmtId="4">
    <oc r="H73">
      <v>0</v>
    </oc>
    <nc r="H73">
      <f>H74+H75+H76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qref="G74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74" start="0" length="0">
    <dxf>
      <font>
        <sz val="10"/>
        <color auto="1"/>
        <name val="Times New Roman"/>
        <family val="1"/>
        <scheme val="none"/>
      </font>
      <numFmt numFmtId="215" formatCode="0.00_ ;[Red]\-0.00\ "/>
      <fill>
        <patternFill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75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75" start="0" length="0">
    <dxf>
      <font>
        <sz val="10"/>
        <color auto="1"/>
        <name val="Times New Roman"/>
        <family val="1"/>
        <scheme val="none"/>
      </font>
      <numFmt numFmtId="216" formatCode="#,##0.00_ ;[Red]\-#,##0.00\ "/>
      <fill>
        <patternFill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76" start="0" length="0">
    <dxf>
      <font>
        <sz val="10"/>
        <name val="Times New Roman"/>
        <family val="1"/>
        <scheme val="none"/>
      </font>
      <alignment horizontal="right"/>
    </dxf>
  </rfmt>
  <rfmt sheetId="2" sqref="H76" start="0" length="0">
    <dxf>
      <font>
        <sz val="10"/>
        <color auto="1"/>
        <name val="Times New Roman"/>
        <family val="1"/>
        <scheme val="none"/>
      </font>
      <numFmt numFmtId="216" formatCode="#,##0.00_ ;[Red]\-#,##0.00\ 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  <bottom/>
      </border>
    </dxf>
  </rfmt>
  <rcc rId="6754" sId="2" odxf="1" dxf="1" numFmtId="4">
    <oc r="G77">
      <v>54.58</v>
    </oc>
    <nc r="G77">
      <f>G78+G79+G80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top style="thin">
          <color indexed="64"/>
        </top>
      </border>
    </odxf>
    <ndxf>
      <font>
        <sz val="10"/>
        <name val="Times New Roman"/>
        <family val="1"/>
        <scheme val="none"/>
      </font>
      <numFmt numFmtId="4" formatCode="#,##0.00"/>
      <alignment horizontal="general" vertical="bottom"/>
      <border outline="0">
        <top style="medium">
          <color indexed="64"/>
        </top>
      </border>
    </ndxf>
  </rcc>
  <rcc rId="6755" sId="2" odxf="1" dxf="1" numFmtId="4">
    <oc r="H77">
      <v>0</v>
    </oc>
    <nc r="H77">
      <f>H78+H79+H80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top style="thin">
          <color indexed="64"/>
        </top>
      </border>
    </odxf>
    <ndxf>
      <font>
        <sz val="10"/>
        <name val="Times New Roman"/>
        <family val="1"/>
        <scheme val="none"/>
      </font>
      <numFmt numFmtId="4" formatCode="#,##0.00"/>
      <alignment horizontal="general" vertical="bottom"/>
      <border outline="0">
        <top style="medium">
          <color indexed="64"/>
        </top>
      </border>
    </ndxf>
  </rcc>
  <rfmt sheetId="2" sqref="G78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78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7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7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80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bottom style="medium">
          <color indexed="64"/>
        </bottom>
      </border>
    </dxf>
  </rfmt>
  <rfmt sheetId="2" sqref="H80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  <bottom style="medium">
          <color indexed="64"/>
        </bottom>
      </border>
    </dxf>
  </rfmt>
  <rcc rId="6756" sId="2" odxf="1" s="1" dxf="1" numFmtId="4">
    <oc r="G81">
      <v>85.892550000000028</v>
    </oc>
    <nc r="G81">
      <f>G23-G38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/>
        <top/>
      </border>
    </ndxf>
  </rcc>
  <rcc rId="6757" sId="2" odxf="1" s="1" dxf="1" numFmtId="4">
    <oc r="H81">
      <v>0</v>
    </oc>
    <nc r="H81">
      <f>H23-H38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 style="medium">
          <color indexed="64"/>
        </right>
        <top style="medium">
          <color indexed="64"/>
        </top>
      </border>
    </ndxf>
  </rcc>
  <rfmt sheetId="2" s="1" sqref="G8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8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8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8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8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8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cc rId="6758" sId="2" odxf="1" s="1" dxf="1" numFmtId="4">
    <oc r="G87">
      <v>34.220900000000029</v>
    </oc>
    <nc r="G87">
      <f>G29-G44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general" vertical="bottom"/>
    </ndxf>
  </rcc>
  <rcc rId="6759" sId="2" odxf="1" s="1" dxf="1" numFmtId="4">
    <oc r="H87">
      <v>0</v>
    </oc>
    <nc r="H87">
      <f>H29-H44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="1" sqref="G8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8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cc rId="6760" sId="2" odxf="1" s="1" dxf="1" numFmtId="4">
    <oc r="G89">
      <v>-12.558350000000001</v>
    </oc>
    <nc r="G89">
      <f>G31-G46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horizontal="general" vertical="bottom"/>
      <border outline="0">
        <right/>
      </border>
    </ndxf>
  </rcc>
  <rcc rId="6761" sId="2" odxf="1" s="1" dxf="1" numFmtId="4">
    <oc r="H89">
      <v>0</v>
    </oc>
    <nc r="H89">
      <f>H31-H46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="1" sqref="G9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/>
      </border>
    </dxf>
  </rfmt>
  <rfmt sheetId="2" s="1" sqref="H90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9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91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9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92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9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93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9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/>
      </border>
    </dxf>
  </rfmt>
  <rfmt sheetId="2" s="1" sqref="H94" start="0" length="0">
    <dxf>
      <font>
        <sz val="11"/>
        <color auto="1"/>
        <name val="Times New Roman"/>
        <family val="1"/>
        <charset val="204"/>
        <scheme val="none"/>
      </font>
      <numFmt numFmtId="217" formatCode="#,##0.000000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cc rId="6762" sId="2" odxf="1" s="1" dxf="1" numFmtId="4">
    <oc r="G95">
      <v>64.22999999999999</v>
    </oc>
    <nc r="G95">
      <f>G37-G52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/>
      </border>
    </ndxf>
  </rcc>
  <rcc rId="6763" sId="2" odxf="1" s="1" dxf="1" numFmtId="4">
    <oc r="H95">
      <v>0</v>
    </oc>
    <nc r="H95">
      <f>H37-H52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cc rId="6764" sId="2" odxf="1" s="1" dxf="1" numFmtId="4">
    <oc r="G96">
      <v>-43.789000000000001</v>
    </oc>
    <nc r="G96">
      <f>G97-G103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/>
      </border>
    </ndxf>
  </rcc>
  <rcc rId="6765" sId="2" odxf="1" s="1" dxf="1" numFmtId="4">
    <oc r="H96">
      <v>0</v>
    </oc>
    <nc r="H96">
      <f>H97-H103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>
          <bgColor theme="0" tint="-0.34998626667073579"/>
        </patternFill>
      </fill>
      <alignment horizontal="general" vertical="bottom"/>
      <border outline="0">
        <right style="medium">
          <color indexed="64"/>
        </right>
      </border>
    </ndxf>
  </rcc>
  <rcc rId="6766" sId="2" odxf="1" dxf="1">
    <oc r="G97">
      <v>5.1230000000000002</v>
    </oc>
    <nc r="G97">
      <f>G99+G102</f>
    </nc>
    <odxf>
      <font>
        <sz val="10"/>
      </font>
      <alignment horizontal="center"/>
    </odxf>
    <ndxf>
      <font>
        <sz val="11"/>
      </font>
      <alignment horizontal="right"/>
    </ndxf>
  </rcc>
  <rcc rId="6767" sId="2" odxf="1" s="1" dxf="1" numFmtId="4">
    <oc r="H97">
      <v>0</v>
    </oc>
    <nc r="H97">
      <f>H99+H102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="1" sqref="G9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9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99" start="0" length="0">
    <dxf>
      <font>
        <sz val="10"/>
        <name val="Times New Roman"/>
        <family val="1"/>
        <scheme val="none"/>
      </font>
      <alignment horizontal="right"/>
    </dxf>
  </rfmt>
  <rfmt sheetId="2" sqref="H99" start="0" length="0">
    <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10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0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10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0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102" start="0" length="0">
    <dxf>
      <font>
        <sz val="10"/>
        <name val="Times New Roman"/>
        <family val="1"/>
        <scheme val="none"/>
      </font>
      <alignment horizontal="right"/>
    </dxf>
  </rfmt>
  <rcc rId="6768" sId="2" odxf="1" dxf="1">
    <nc r="H102">
      <f>125.1514-H99</f>
    </nc>
    <odxf>
      <font>
        <sz val="10"/>
        <name val="Times New Roman"/>
        <family val="1"/>
        <scheme val="none"/>
      </font>
      <fill>
        <patternFill patternType="none">
          <bgColor indexed="65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cc rId="6769" sId="2" odxf="1" s="1" dxf="1" numFmtId="4">
    <oc r="G103">
      <v>48.911999999999999</v>
    </oc>
    <nc r="G103">
      <f>G104+G105+G108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right"/>
    </ndxf>
  </rcc>
  <rcc rId="6770" sId="2" odxf="1" s="1" dxf="1" numFmtId="4">
    <oc r="H103">
      <v>0</v>
    </oc>
    <nc r="H103">
      <f>86.40017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horizontal="general"/>
      <border outline="0">
        <right style="medium">
          <color indexed="64"/>
        </right>
      </border>
    </ndxf>
  </rcc>
  <rfmt sheetId="2" sqref="G104" start="0" length="0">
    <dxf>
      <font>
        <sz val="10"/>
        <name val="Times New Roman"/>
        <family val="1"/>
        <scheme val="none"/>
      </font>
      <alignment horizontal="right"/>
    </dxf>
  </rfmt>
  <rcc rId="6771" sId="2" odxf="1" dxf="1">
    <nc r="H104">
      <f>1.6595+2.00936</f>
    </nc>
    <odxf>
      <font>
        <sz val="10"/>
        <name val="Times New Roman"/>
        <family val="1"/>
        <scheme val="none"/>
      </font>
      <fill>
        <patternFill patternType="none">
          <bgColor indexed="65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qref="G105" start="0" length="0">
    <dxf>
      <font>
        <sz val="10"/>
        <name val="Times New Roman"/>
        <family val="1"/>
        <scheme val="none"/>
      </font>
      <alignment horizontal="right"/>
    </dxf>
  </rfmt>
  <rcc rId="6772" sId="2" odxf="1" dxf="1">
    <nc r="H105">
      <f>31.2623</f>
    </nc>
    <odxf>
      <font>
        <sz val="10"/>
        <name val="Times New Roman"/>
        <family val="1"/>
        <scheme val="none"/>
      </font>
      <fill>
        <patternFill patternType="none">
          <bgColor indexed="65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fmt sheetId="2" s="1" sqref="G10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0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="1" sqref="G10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0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dxf>
  </rfmt>
  <rfmt sheetId="2" sqref="G108" start="0" length="0">
    <dxf>
      <font>
        <sz val="10"/>
        <name val="Times New Roman"/>
        <family val="1"/>
        <scheme val="none"/>
      </font>
      <alignment horizontal="right"/>
    </dxf>
  </rfmt>
  <rcc rId="6773" sId="2" odxf="1" dxf="1">
    <nc r="H108">
      <f>H103-H104-H105-H106</f>
    </nc>
    <odxf>
      <font>
        <sz val="10"/>
        <name val="Times New Roman"/>
        <family val="1"/>
        <scheme val="none"/>
      </font>
      <fill>
        <patternFill patternType="none">
          <bgColor indexed="65"/>
        </patternFill>
      </fill>
      <alignment horizontal="center" vertical="center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 patternType="solid">
          <bgColor theme="0"/>
        </patternFill>
      </fill>
      <alignment horizontal="general" vertical="bottom"/>
      <border outline="0">
        <right style="medium">
          <color indexed="64"/>
        </right>
      </border>
    </ndxf>
  </rcc>
  <rcc rId="6774" sId="2" odxf="1" s="1" dxf="1" numFmtId="4">
    <oc r="G109">
      <v>42.103550000000027</v>
    </oc>
    <nc r="G109">
      <f>G81+G96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right" vertical="bottom"/>
      <border outline="0">
        <right/>
      </border>
    </ndxf>
  </rcc>
  <rcc rId="6775" sId="2" odxf="1" s="1" dxf="1">
    <nc r="H109">
      <f>H81+H96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 style="medium">
          <color indexed="64"/>
        </right>
      </border>
    </ndxf>
  </rcc>
  <rfmt sheetId="2" s="1" sqref="G11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11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horizontal="right" vertical="bottom"/>
      <border outline="0">
        <right style="medium">
          <color indexed="64"/>
        </right>
      </border>
    </dxf>
  </rfmt>
  <rfmt sheetId="2" s="1" sqref="G11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1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1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76" sId="2" odxf="1" dxf="1" numFmtId="4">
    <oc r="G115">
      <v>14.64890000000003</v>
    </oc>
    <nc r="G115">
      <f>G87-G104+0.6-G105+2.7+G99+4</f>
    </nc>
    <odxf>
      <font>
        <sz val="10"/>
        <color auto="1"/>
        <name val="Times New Roman"/>
        <family val="1"/>
        <scheme val="none"/>
      </font>
      <alignment horizontal="center"/>
    </odxf>
    <ndxf>
      <font>
        <sz val="10"/>
        <color auto="1"/>
        <name val="Times New Roman"/>
        <family val="1"/>
        <scheme val="none"/>
      </font>
      <alignment horizontal="right"/>
    </ndxf>
  </rcc>
  <rcc rId="6777" sId="2" odxf="1" dxf="1" numFmtId="4">
    <oc r="H115">
      <v>0</v>
    </oc>
    <nc r="H115">
      <f>H87+(H96*I87)/100</f>
    </nc>
    <odxf>
      <font>
        <sz val="10"/>
        <color auto="1"/>
        <name val="Times New Roman"/>
        <family val="1"/>
        <scheme val="none"/>
      </font>
      <alignment horizontal="center" vertical="top"/>
    </odxf>
    <ndxf>
      <font>
        <sz val="10"/>
        <color auto="1"/>
        <name val="Times New Roman"/>
        <family val="1"/>
        <scheme val="none"/>
      </font>
      <alignment horizontal="general" vertical="bottom"/>
    </ndxf>
  </rcc>
  <rfmt sheetId="2" s="1" sqref="G11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117" start="0" length="0">
    <dxf>
      <font>
        <sz val="10"/>
        <name val="Times New Roman"/>
        <family val="1"/>
        <scheme val="none"/>
      </font>
      <alignment horizontal="right"/>
    </dxf>
  </rfmt>
  <rcc rId="6778" sId="2" odxf="1" dxf="1" numFmtId="4">
    <oc r="H117">
      <v>0</v>
    </oc>
    <nc r="H117">
      <f>H89+(H98*I89)/100</f>
    </nc>
    <odxf>
      <font>
        <sz val="10"/>
        <name val="Times New Roman"/>
        <family val="1"/>
        <scheme val="none"/>
      </font>
      <alignment horizontal="center" vertical="top"/>
    </odxf>
    <ndxf>
      <font>
        <sz val="10"/>
        <color auto="1"/>
        <name val="Times New Roman"/>
        <family val="1"/>
        <scheme val="none"/>
      </font>
      <alignment horizontal="general" vertical="bottom"/>
    </ndxf>
  </rcc>
  <rfmt sheetId="2" s="1" sqref="G11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8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general" vertical="bottom"/>
      <border outline="0">
        <right style="medium">
          <color indexed="64"/>
        </right>
      </border>
    </dxf>
  </rfmt>
  <rfmt sheetId="2" s="1" sqref="G11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19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right" vertical="bottom"/>
      <border outline="0">
        <right style="medium">
          <color indexed="64"/>
        </right>
      </border>
    </dxf>
  </rfmt>
  <rfmt sheetId="2" s="1" sqref="G12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0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right" vertical="bottom"/>
      <border outline="0">
        <right style="medium">
          <color indexed="64"/>
        </right>
      </border>
    </dxf>
  </rfmt>
  <rfmt sheetId="2" s="1" sqref="G12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1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right" vertical="bottom"/>
      <border outline="0">
        <right style="medium">
          <color indexed="64"/>
        </right>
      </border>
    </dxf>
  </rfmt>
  <rfmt sheetId="2" s="1" sqref="G12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2" start="0" length="0">
    <dxf>
      <font>
        <sz val="11"/>
        <color auto="1"/>
        <name val="Times New Roman"/>
        <family val="1"/>
        <charset val="204"/>
        <scheme val="none"/>
      </font>
      <numFmt numFmtId="218" formatCode="#,##0.000000000"/>
      <alignment horizontal="right" vertical="bottom"/>
      <border outline="0">
        <right style="medium">
          <color indexed="64"/>
        </right>
      </border>
    </dxf>
  </rfmt>
  <rcc rId="6779" sId="2" odxf="1" dxf="1" numFmtId="4">
    <oc r="G123">
      <v>42.613667626502647</v>
    </oc>
    <nc r="G123">
      <f>G109-G115-G117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name val="Times New Roman"/>
        <family val="1"/>
        <scheme val="none"/>
      </font>
      <numFmt numFmtId="4" formatCode="#,##0.00"/>
      <alignment horizontal="general" vertical="bottom"/>
      <border outline="0">
        <right/>
      </border>
    </ndxf>
  </rcc>
  <rcc rId="6780" sId="2" odxf="1" dxf="1" numFmtId="4">
    <oc r="H123">
      <v>0</v>
    </oc>
    <nc r="H123">
      <f>H109-H115-H117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186" formatCode="#,##0.0"/>
      <alignment horizontal="general" vertical="bottom"/>
      <border outline="0">
        <right style="medium">
          <color indexed="64"/>
        </right>
      </border>
    </ndxf>
  </rcc>
  <rcc rId="6781" sId="2" odxf="1" dxf="1" numFmtId="4">
    <oc r="G124">
      <v>8.420710000000005</v>
    </oc>
    <nc r="G124">
      <f>G109*0.2</f>
    </nc>
    <odxf>
      <font>
        <sz val="10"/>
      </font>
      <fill>
        <patternFill>
          <bgColor theme="0" tint="-0.499984740745262"/>
        </patternFill>
      </fill>
      <alignment horizontal="center"/>
    </odxf>
    <ndxf>
      <font>
        <sz val="11"/>
      </font>
      <fill>
        <patternFill>
          <bgColor theme="0" tint="-0.34998626667073579"/>
        </patternFill>
      </fill>
      <alignment horizontal="right"/>
    </ndxf>
  </rcc>
  <rfmt sheetId="2" s="1" sqref="H124" start="0" length="0">
    <dxf>
      <font>
        <b/>
        <sz val="11"/>
        <color auto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horizontal="general" vertical="bottom"/>
      <border outline="0">
        <right style="medium">
          <color indexed="64"/>
        </right>
      </border>
    </dxf>
  </rfmt>
  <rfmt sheetId="2" s="1" sqref="G12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2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2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2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2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2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82" sId="2" odxf="1" dxf="1" numFmtId="4">
    <oc r="G130">
      <v>2.9297800000000063</v>
    </oc>
    <nc r="G130">
      <f>G115*0.2</f>
    </nc>
    <odxf>
      <font>
        <sz val="10"/>
        <name val="Times New Roman"/>
        <family val="1"/>
        <scheme val="none"/>
      </font>
      <alignment horizontal="center"/>
    </odxf>
    <ndxf>
      <font>
        <sz val="10"/>
        <name val="Times New Roman"/>
        <family val="1"/>
        <scheme val="none"/>
      </font>
      <alignment horizontal="right"/>
    </ndxf>
  </rcc>
  <rcc rId="6783" sId="2" odxf="1" dxf="1">
    <nc r="H130">
      <f>H115*0.2</f>
    </nc>
    <odxf>
      <font>
        <b val="0"/>
        <sz val="10"/>
        <name val="Times New Roman"/>
        <family val="1"/>
        <scheme val="none"/>
      </font>
      <numFmt numFmtId="2" formatCode="0.00"/>
      <alignment horizontal="center" vertical="top"/>
    </odxf>
    <ndxf>
      <font>
        <b/>
        <sz val="10"/>
        <color auto="1"/>
        <name val="Times New Roman"/>
        <family val="1"/>
        <scheme val="none"/>
      </font>
      <numFmt numFmtId="4" formatCode="#,##0.00"/>
      <alignment horizontal="general" vertical="bottom"/>
    </ndxf>
  </rcc>
  <rfmt sheetId="2" s="1" sqref="G13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qref="G132" start="0" length="0">
    <dxf>
      <font>
        <b/>
        <sz val="10"/>
        <color auto="1"/>
        <name val="Times New Roman"/>
        <family val="1"/>
        <scheme val="none"/>
      </font>
      <numFmt numFmtId="4" formatCode="#,##0.00"/>
      <alignment horizontal="right"/>
      <border outline="0">
        <right/>
      </border>
    </dxf>
  </rfmt>
  <rfmt sheetId="2" sqref="H132" start="0" length="0">
    <dxf>
      <font>
        <b/>
        <sz val="10"/>
        <color auto="1"/>
        <name val="Times New Roman"/>
        <family val="1"/>
        <scheme val="none"/>
      </font>
      <numFmt numFmtId="4" formatCode="#,##0.00"/>
      <alignment horizontal="general" vertical="bottom"/>
    </dxf>
  </rfmt>
  <rfmt sheetId="2" s="1" sqref="G13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13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3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3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3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3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84" sId="2" odxf="1" dxf="1" numFmtId="4">
    <oc r="G138">
      <v>5.4909299999999988</v>
    </oc>
    <nc r="G138">
      <f>G124-G130</f>
    </nc>
    <odxf>
      <font>
        <sz val="10"/>
        <name val="Times New Roman"/>
        <family val="1"/>
        <scheme val="none"/>
      </font>
      <alignment horizontal="center"/>
    </odxf>
    <ndxf>
      <font>
        <sz val="10"/>
        <name val="Times New Roman"/>
        <family val="1"/>
        <scheme val="none"/>
      </font>
      <alignment horizontal="right"/>
    </ndxf>
  </rcc>
  <rcc rId="6785" sId="2" odxf="1" dxf="1">
    <nc r="H138">
      <f>H124-H130-H132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cc rId="6786" sId="2" odxf="1" dxf="1" numFmtId="4">
    <oc r="G139">
      <v>33.68284000000002</v>
    </oc>
    <nc r="G139">
      <f>G109-G124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alignment horizontal="center" vertical="top"/>
    </odxf>
    <ndxf>
      <font>
        <sz val="10"/>
        <name val="Times New Roman"/>
        <family val="1"/>
        <scheme val="none"/>
      </font>
      <fill>
        <patternFill>
          <bgColor theme="0" tint="-0.34998626667073579"/>
        </patternFill>
      </fill>
      <alignment horizontal="general" vertical="bottom"/>
    </ndxf>
  </rcc>
  <rcc rId="6787" sId="2" odxf="1" dxf="1">
    <nc r="H139">
      <f>H109-H124-7.3004-2.646</f>
    </nc>
    <odxf>
      <font>
        <sz val="10"/>
        <name val="Times New Roman"/>
        <family val="1"/>
        <scheme val="none"/>
      </font>
      <numFmt numFmtId="0" formatCode="General"/>
      <fill>
        <patternFill>
          <bgColor theme="0" tint="-0.499984740745262"/>
        </patternFill>
      </fill>
      <alignment horizontal="center" vertical="top"/>
    </odxf>
    <ndxf>
      <font>
        <sz val="10"/>
        <name val="Times New Roman"/>
        <family val="1"/>
        <scheme val="none"/>
      </font>
      <numFmt numFmtId="4" formatCode="#,##0.00"/>
      <fill>
        <patternFill>
          <bgColor theme="0" tint="-0.34998626667073579"/>
        </patternFill>
      </fill>
      <alignment horizontal="general" vertical="bottom"/>
    </ndxf>
  </rcc>
  <rfmt sheetId="2" s="1" sqref="G14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4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4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4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4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88" sId="2" odxf="1" s="1" dxf="1" numFmtId="4">
    <oc r="G145">
      <v>11.719120000000023</v>
    </oc>
    <nc r="G145">
      <f>G115-G130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general" vertical="bottom"/>
    </ndxf>
  </rcc>
  <rcc rId="6789" sId="2" odxf="1" s="1" dxf="1">
    <nc r="H145">
      <f>H115-H130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</border>
    </ndxf>
  </rcc>
  <rfmt sheetId="2" s="1" sqref="G14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cc rId="6790" sId="2" odxf="1" dxf="1" numFmtId="4">
    <oc r="G147">
      <v>-15.159017626502656</v>
    </oc>
    <nc r="G147">
      <f>G117-G132</f>
    </nc>
    <odxf>
      <font>
        <sz val="10"/>
      </font>
      <alignment horizontal="center"/>
    </odxf>
    <ndxf>
      <font>
        <sz val="11"/>
      </font>
      <alignment horizontal="right"/>
    </ndxf>
  </rcc>
  <rcc rId="6791" sId="2" odxf="1" s="1" dxf="1">
    <nc r="H147">
      <f>H117-H132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</border>
    </ndxf>
  </rcc>
  <rfmt sheetId="2" s="1" sqref="G1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14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14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4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5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5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5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5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fmt sheetId="2" s="1" sqref="G15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fmt sheetId="2" s="1" sqref="H15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right style="medium">
          <color indexed="64"/>
        </right>
      </border>
    </dxf>
  </rfmt>
  <rcc rId="6792" sId="2" odxf="1" dxf="1" numFmtId="4">
    <oc r="G153">
      <v>37.122737626502648</v>
    </oc>
    <nc r="G153">
      <f>G123-G138</f>
    </nc>
    <odxf>
      <font>
        <sz val="10"/>
      </font>
      <alignment horizontal="center"/>
    </odxf>
    <ndxf>
      <font>
        <sz val="11"/>
      </font>
      <alignment horizontal="right"/>
    </ndxf>
  </rcc>
  <rcc rId="6793" sId="2" odxf="1" s="1" dxf="1" numFmtId="4">
    <oc r="H153">
      <v>0</v>
    </oc>
    <nc r="H153">
      <f>H139-H145-H147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</border>
    </ndxf>
  </rcc>
  <rcc rId="6794" sId="2" odxf="1" dxf="1" numFmtId="4">
    <oc r="G154">
      <v>33.68284000000002</v>
    </oc>
    <nc r="G154">
      <f>G139</f>
    </nc>
    <odxf>
      <font>
        <sz val="10"/>
        <name val="Times New Roman"/>
        <family val="1"/>
        <scheme val="none"/>
      </font>
      <numFmt numFmtId="2" formatCode="0.00"/>
      <fill>
        <patternFill patternType="solid">
          <bgColor theme="0" tint="-0.499984740745262"/>
        </patternFill>
      </fill>
      <alignment horizontal="center" vertical="top"/>
    </odxf>
    <ndxf>
      <font>
        <sz val="10"/>
        <name val="Times New Roman"/>
        <family val="1"/>
        <scheme val="none"/>
      </font>
      <numFmt numFmtId="4" formatCode="#,##0.00"/>
      <fill>
        <patternFill patternType="none">
          <bgColor indexed="65"/>
        </patternFill>
      </fill>
      <alignment horizontal="general" vertical="bottom"/>
    </ndxf>
  </rcc>
  <rcc rId="6795" sId="2" odxf="1" dxf="1">
    <nc r="H154">
      <f>H139</f>
    </nc>
    <odxf>
      <font>
        <sz val="10"/>
        <name val="Times New Roman"/>
        <family val="1"/>
        <scheme val="none"/>
      </font>
      <numFmt numFmtId="2" formatCode="0.00"/>
      <fill>
        <patternFill patternType="solid">
          <bgColor theme="0" tint="-0.499984740745262"/>
        </patternFill>
      </fill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fill>
        <patternFill patternType="none">
          <bgColor indexed="65"/>
        </patternFill>
      </fill>
      <alignment horizontal="general" vertical="bottom"/>
      <border outline="0">
        <right style="medium">
          <color indexed="64"/>
        </right>
      </border>
    </ndxf>
  </rcc>
  <rcc rId="6796" sId="2" odxf="1" dxf="1" numFmtId="4">
    <oc r="G155">
      <v>11.25</v>
    </oc>
    <nc r="G155">
      <f>G154</f>
    </nc>
    <odxf>
      <font>
        <sz val="10"/>
        <name val="Times New Roman"/>
        <family val="1"/>
        <scheme val="none"/>
      </font>
      <alignment horizontal="center" vertical="top"/>
    </odxf>
    <ndxf>
      <font>
        <sz val="10"/>
        <name val="Times New Roman"/>
        <family val="1"/>
        <scheme val="none"/>
      </font>
      <alignment horizontal="general" vertical="bottom"/>
    </ndxf>
  </rcc>
  <rcc rId="6797" sId="2" odxf="1" dxf="1">
    <nc r="H155">
      <f>H154</f>
    </nc>
    <odxf>
      <font>
        <sz val="10"/>
        <name val="Times New Roman"/>
        <family val="1"/>
        <scheme val="none"/>
      </font>
      <numFmt numFmtId="0" formatCode="General"/>
      <alignment horizontal="center" vertical="top"/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ndxf>
  </rcc>
  <rfmt sheetId="2" s="1" sqref="G15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15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="1" sqref="G15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fmt sheetId="2" s="1" sqref="H15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qref="G158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58" start="0" length="0">
    <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right style="medium">
          <color indexed="64"/>
        </right>
      </border>
    </dxf>
  </rfmt>
  <rfmt sheetId="2" sqref="G159" start="0" length="0">
    <dxf>
      <font>
        <sz val="10"/>
        <name val="Times New Roman"/>
        <family val="1"/>
        <scheme val="none"/>
      </font>
      <numFmt numFmtId="4" formatCode="#,##0.00"/>
      <fill>
        <patternFill patternType="none">
          <bgColor indexed="65"/>
        </patternFill>
      </fill>
      <alignment horizontal="general" vertical="bottom"/>
    </dxf>
  </rfmt>
  <rfmt sheetId="2" sqref="H159" start="0" length="0">
    <dxf>
      <font>
        <sz val="10"/>
        <color auto="1"/>
        <name val="Times New Roman"/>
        <family val="1"/>
        <scheme val="none"/>
      </font>
      <numFmt numFmtId="4" formatCode="#,##0.00"/>
      <fill>
        <patternFill patternType="none">
          <bgColor indexed="65"/>
        </patternFill>
      </fill>
      <alignment horizontal="general" vertical="bottom"/>
      <border outline="0">
        <right style="medium">
          <color indexed="64"/>
        </right>
      </border>
    </dxf>
  </rfmt>
  <rcc rId="6798" sId="2" odxf="1" s="1" dxf="1" numFmtId="4">
    <oc r="G160">
      <v>163.41155000000003</v>
    </oc>
    <nc r="G160">
      <f>G109+G105+G69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horizontal="general" vertical="bottom"/>
      <border outline="0">
        <right/>
      </border>
    </ndxf>
  </rcc>
  <rcc rId="6799" sId="2" odxf="1" s="1" dxf="1">
    <nc r="H160">
      <f>H109+H105+H69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alignment horizontal="general" vertical="bottom"/>
      <border outline="0">
        <right style="medium">
          <color indexed="64"/>
        </right>
      </border>
    </ndxf>
  </rcc>
  <rfmt sheetId="2" sqref="G161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61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qref="G162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62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qref="G163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63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fmt sheetId="2" sqref="G164" start="0" length="0">
    <dxf>
      <font>
        <sz val="10"/>
        <name val="Times New Roman"/>
        <family val="1"/>
        <scheme val="none"/>
      </font>
      <alignment horizontal="general" vertical="bottom"/>
    </dxf>
  </rfmt>
  <rfmt sheetId="2" sqref="H164" start="0" length="0">
    <dxf>
      <font>
        <sz val="10"/>
        <color auto="1"/>
        <name val="Times New Roman"/>
        <family val="1"/>
        <scheme val="none"/>
      </font>
      <alignment horizontal="general" vertical="bottom"/>
      <border outline="0">
        <right style="medium">
          <color indexed="64"/>
        </right>
      </border>
    </dxf>
  </rfmt>
  <rcc rId="6800" sId="2" odxf="1" s="1" dxf="1" numFmtId="4">
    <oc r="G165">
      <v>1.7856754923382092</v>
    </oc>
    <nc r="G165">
      <f>G163/G160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bottom style="medium">
          <color indexed="64"/>
        </bottom>
      </border>
    </ndxf>
  </rcc>
  <rcc rId="6801" sId="2" odxf="1" s="1" dxf="1">
    <nc r="H165">
      <f>H163/H160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right style="medium">
          <color indexed="64"/>
        </right>
        <bottom style="medium">
          <color indexed="64"/>
        </bottom>
      </border>
    </ndxf>
  </rcc>
  <rcmt sheetId="2" cell="G74" guid="{00000000-0000-0000-0000-000000000000}" action="delete" hiddenColumn="1" author="MenskayaMV"/>
  <rcmt sheetId="2" cell="G97" guid="{00000000-0000-0000-0000-000000000000}" action="delete" hiddenColumn="1" author="kascheevavv"/>
  <rcmt sheetId="2" cell="H97" guid="{00000000-0000-0000-0000-000000000000}" action="delete" author="kascheevavv"/>
  <rcc rId="6802" sId="2" numFmtId="4">
    <nc r="G117">
      <v>-8.9512999999999998</v>
    </nc>
  </rcc>
  <rcc rId="6803" sId="2" numFmtId="34">
    <oc r="G167">
      <v>2465.7671999999998</v>
    </oc>
    <nc r="G167">
      <v>2503.5288</v>
    </nc>
  </rcc>
  <rcc rId="6804" sId="2" numFmtId="34">
    <nc r="H167">
      <v>2629.0371100000002</v>
    </nc>
  </rcc>
  <rcc rId="6805" sId="2" numFmtId="4">
    <oc r="G173">
      <v>2164.4951999999998</v>
    </oc>
    <nc r="G173">
      <v>2164.4807999999998</v>
    </nc>
  </rcc>
  <rcc rId="6806" sId="2" numFmtId="4">
    <nc r="H173">
      <v>2166.61447</v>
    </nc>
  </rcc>
  <rcc rId="6807" sId="2" numFmtId="4">
    <oc r="G175">
      <v>26.808</v>
    </oc>
    <nc r="G175">
      <v>53.304000000000002</v>
    </nc>
  </rcc>
  <rcc rId="6808" sId="2" numFmtId="4">
    <nc r="H175">
      <v>177.78620000000001</v>
    </nc>
  </rcc>
  <rcc rId="6809" sId="2" numFmtId="4">
    <oc r="G184">
      <v>274.464</v>
    </oc>
    <nc r="G184">
      <v>285.74399999999997</v>
    </nc>
  </rcc>
  <rcc rId="6810" sId="2" numFmtId="4">
    <nc r="H184">
      <v>284.63643999999999</v>
    </nc>
  </rcc>
  <rcc rId="6811" sId="2" numFmtId="4">
    <oc r="G185">
      <v>2310.4251919999997</v>
    </oc>
    <nc r="G185">
      <v>2279.140402</v>
    </nc>
  </rcc>
  <rcc rId="6812" sId="2" numFmtId="4">
    <oc r="H185">
      <v>0</v>
    </oc>
    <nc r="H185">
      <v>2421.614</v>
    </nc>
  </rcc>
  <rcc rId="6813" sId="2" numFmtId="4">
    <oc r="G194">
      <v>658.0396012269938</v>
    </oc>
    <nc r="G194">
      <v>658.65269171779141</v>
    </nc>
  </rcc>
  <rcc rId="6814" sId="2">
    <nc r="H194">
      <v>736.55840000000001</v>
    </nc>
  </rcc>
  <rcc rId="6815" sId="2" numFmtId="4">
    <oc r="G195">
      <v>199.12139877300615</v>
    </oc>
    <nc r="G195">
      <v>199.30777828220857</v>
    </nc>
  </rcc>
  <rcc rId="6816" sId="2">
    <nc r="H195">
      <v>222.09428</v>
    </nc>
  </rcc>
  <rcc rId="6817" sId="2" numFmtId="4">
    <oc r="G196">
      <v>205.840452</v>
    </oc>
    <nc r="G196">
      <v>209.69330799999994</v>
    </nc>
  </rcc>
  <rcc rId="6818" sId="2">
    <nc r="H196">
      <v>271.98973000000001</v>
    </nc>
  </rcc>
  <rcc rId="6819" sId="2" numFmtId="4">
    <oc r="G197">
      <v>8.420710000000005</v>
    </oc>
    <nc r="G197">
      <v>12.232357999999929</v>
    </nc>
  </rcc>
  <rcc rId="6820" sId="2">
    <nc r="H197">
      <v>24.05789</v>
    </nc>
  </rcc>
  <rcc rId="6821" sId="2" numFmtId="4">
    <oc r="G198">
      <v>1035.1963800000001</v>
    </oc>
    <nc r="G198">
      <v>982.10983999999985</v>
    </nc>
  </rcc>
  <rcc rId="6822" sId="2">
    <nc r="H198">
      <v>977.47109999999998</v>
    </nc>
  </rcc>
  <rcc rId="6823" sId="2" numFmtId="4">
    <oc r="G199">
      <v>10.44816</v>
    </oc>
    <nc r="G199">
      <v>5.0363839999999991</v>
    </nc>
  </rcc>
  <rcc rId="6824" sId="2">
    <nc r="H199">
      <v>65.100750000000005</v>
    </nc>
  </rcc>
  <rcc rId="6825" sId="2">
    <nc r="H200">
      <v>12.173209999999999</v>
    </nc>
  </rcc>
  <rcc rId="6826" sId="2">
    <nc r="H201">
      <v>31.2623</v>
    </nc>
  </rcc>
  <rcc rId="6827" sId="2" numFmtId="4">
    <oc r="G202">
      <v>169.62720000000002</v>
    </oc>
    <nc r="G202">
      <v>192.1884</v>
    </nc>
  </rcc>
  <rcc rId="6828" sId="2">
    <nc r="H202">
      <v>104.96423</v>
    </nc>
  </rcc>
  <rcc rId="6829" sId="2">
    <oc r="H203">
      <v>0</v>
    </oc>
    <nc r="H203">
      <v>1.3829800000000001</v>
    </nc>
  </rcc>
  <rcc rId="6830" sId="2">
    <nc r="H204">
      <v>1.3829800000000001</v>
    </nc>
  </rcc>
  <rcc rId="6831" sId="2" numFmtId="4">
    <oc r="G210">
      <v>158.653008</v>
    </oc>
    <nc r="G210">
      <v>232.26920000000001</v>
    </nc>
  </rcc>
  <rcc rId="6832" sId="2" numFmtId="4">
    <oc r="H210">
      <v>0</v>
    </oc>
    <nc r="H210">
      <v>259.86445000000003</v>
    </nc>
  </rcc>
  <rcc rId="6833" sId="2" numFmtId="4">
    <oc r="G211">
      <v>157.153008</v>
    </oc>
    <nc r="G211">
      <v>230.76920000000001</v>
    </nc>
  </rcc>
  <rcc rId="6834" sId="2" numFmtId="4">
    <oc r="H211">
      <v>0</v>
    </oc>
    <nc r="H211">
      <v>259.86445000000003</v>
    </nc>
  </rcc>
  <rcc rId="6835" sId="2" numFmtId="4">
    <oc r="G212">
      <v>91.034399999999991</v>
    </oc>
    <nc r="G212">
      <v>91.03</v>
    </nc>
  </rcc>
  <rcc rId="6836" sId="2" numFmtId="4">
    <nc r="H212">
      <v>92.102670000000003</v>
    </nc>
  </rcc>
  <rcc rId="6837" sId="2" numFmtId="4">
    <oc r="G213">
      <v>26.919408000000022</v>
    </oc>
    <nc r="G213">
      <v>26.92</v>
    </nc>
  </rcc>
  <rcc rId="6838" sId="2" numFmtId="4">
    <nc r="H213">
      <v>5.13863</v>
    </nc>
  </rcc>
  <rcc rId="6839" sId="2" numFmtId="4">
    <oc r="G215">
      <v>39.199199999999998</v>
    </oc>
    <nc r="G215">
      <v>39.200000000000003</v>
    </nc>
  </rcc>
  <rcc rId="6840" sId="2" numFmtId="4">
    <nc r="H215">
      <v>37.829700000000003</v>
    </nc>
  </rcc>
  <rcc rId="6841" sId="2">
    <oc r="G217" t="inlineStr">
      <is>
        <t>-</t>
      </is>
    </oc>
    <nc r="G217">
      <v>73.619200000000006</v>
    </nc>
  </rcc>
  <rcc rId="6842" sId="2">
    <oc r="H217" t="inlineStr">
      <is>
        <t>-</t>
      </is>
    </oc>
    <nc r="H217">
      <v>124.79345000000001</v>
    </nc>
  </rcc>
  <rcc rId="6843" sId="2">
    <oc r="H218" t="inlineStr">
      <is>
        <t>-</t>
      </is>
    </oc>
    <nc r="H218"/>
  </rcc>
  <rcc rId="6844" sId="2">
    <oc r="H222">
      <v>0</v>
    </oc>
    <nc r="H222">
      <v>1107.26242</v>
    </nc>
  </rcc>
  <rcc rId="6845" sId="2" numFmtId="4">
    <oc r="H223">
      <v>0</v>
    </oc>
    <nc r="H223">
      <v>5.5624200000000004</v>
    </nc>
  </rcc>
  <rcc rId="6846" sId="2">
    <nc r="H224">
      <v>1101.7</v>
    </nc>
  </rcc>
  <rcc rId="6847" sId="2">
    <nc r="H225">
      <v>1101.7</v>
    </nc>
  </rcc>
  <rcc rId="6848" sId="2">
    <oc r="H235">
      <v>0</v>
    </oc>
    <nc r="H235">
      <v>1039.7173499999999</v>
    </nc>
  </rcc>
  <rcc rId="6849" sId="2">
    <nc r="H236">
      <v>1038.5</v>
    </nc>
  </rcc>
  <rcc rId="6850" sId="2">
    <nc r="H237">
      <v>1038.5</v>
    </nc>
  </rcc>
  <rcc rId="6851" sId="2">
    <oc r="G240" t="inlineStr">
      <is>
        <t>-</t>
      </is>
    </oc>
    <nc r="G240"/>
  </rcc>
  <rcc rId="6852" sId="2">
    <oc r="H240" t="inlineStr">
      <is>
        <t>-</t>
      </is>
    </oc>
    <nc r="H240">
      <v>1.2173499999999999</v>
    </nc>
  </rcc>
  <rcc rId="6853" sId="2" numFmtId="4">
    <oc r="G242">
      <v>155.34200800000008</v>
    </oc>
    <nc r="G242">
      <v>224.38839800000005</v>
    </nc>
  </rcc>
  <rcc rId="6854" sId="2" numFmtId="4">
    <nc r="H242">
      <v>207.42311000000018</v>
    </nc>
  </rcc>
  <rcc rId="6855" sId="2" numFmtId="4">
    <oc r="G243">
      <v>-158.653008</v>
    </oc>
    <nc r="G243">
      <v>-232.26920000000001</v>
    </nc>
  </rcc>
  <rcc rId="6856" sId="2" numFmtId="4">
    <nc r="H243">
      <v>-258.48147000000006</v>
    </nc>
  </rcc>
  <rcc rId="6857" sId="2" numFmtId="4">
    <nc r="H246">
      <v>67.545070000000123</v>
    </nc>
  </rcc>
  <rcc rId="6858" sId="2">
    <oc r="G247" t="inlineStr">
      <is>
        <t>-</t>
      </is>
    </oc>
    <nc r="G247">
      <v>15</v>
    </nc>
  </rcc>
  <rcc rId="6859" sId="2">
    <oc r="H247" t="inlineStr">
      <is>
        <t>-</t>
      </is>
    </oc>
    <nc r="H247">
      <v>63.200000000000045</v>
    </nc>
  </rcc>
  <rcc rId="6860" sId="2" numFmtId="4">
    <oc r="G250">
      <v>13.729000000000099</v>
    </oc>
    <nc r="G250">
      <v>9.1591980000000603</v>
    </nc>
  </rcc>
  <rcc rId="6861" sId="2" numFmtId="4">
    <nc r="H250">
      <v>16.486710000000244</v>
    </nc>
  </rcc>
  <rcc rId="6862" sId="2" numFmtId="4">
    <oc r="G251">
      <v>12.8</v>
    </oc>
    <nc r="G251">
      <v>23.26</v>
    </nc>
  </rcc>
  <rcc rId="6863" sId="2">
    <nc r="H251">
      <v>23.26</v>
    </nc>
  </rcc>
  <rcc rId="6864" sId="2" numFmtId="4">
    <oc r="G252">
      <v>26.529000000000099</v>
    </oc>
    <nc r="G252">
      <v>32.419198000000065</v>
    </nc>
  </rcc>
  <rcc rId="6865" sId="2">
    <nc r="H252">
      <v>39.746710000000249</v>
    </nc>
  </rcc>
  <rcc rId="6866" sId="2">
    <nc r="H254">
      <v>149.9</v>
    </nc>
  </rcc>
  <rcc rId="6867" sId="2">
    <nc r="G255" t="inlineStr">
      <is>
        <t>-</t>
      </is>
    </nc>
  </rcc>
  <rcc rId="6868" sId="2">
    <nc r="H255" t="inlineStr">
      <is>
        <t>-</t>
      </is>
    </nc>
  </rcc>
  <rcc rId="6869" sId="2">
    <nc r="G256" t="inlineStr">
      <is>
        <t>-</t>
      </is>
    </nc>
  </rcc>
  <rcc rId="6870" sId="2">
    <nc r="H256" t="inlineStr">
      <is>
        <t>-</t>
      </is>
    </nc>
  </rcc>
  <rcc rId="6871" sId="2">
    <nc r="G257" t="inlineStr">
      <is>
        <t>-</t>
      </is>
    </nc>
  </rcc>
  <rcc rId="6872" sId="2">
    <nc r="H257" t="inlineStr">
      <is>
        <t>-</t>
      </is>
    </nc>
  </rcc>
  <rcc rId="6873" sId="2">
    <nc r="G258" t="inlineStr">
      <is>
        <t>-</t>
      </is>
    </nc>
  </rcc>
  <rcc rId="6874" sId="2">
    <nc r="H258" t="inlineStr">
      <is>
        <t>-</t>
      </is>
    </nc>
  </rcc>
  <rcc rId="6875" sId="2">
    <nc r="G259" t="inlineStr">
      <is>
        <t>-</t>
      </is>
    </nc>
  </rcc>
  <rcc rId="6876" sId="2">
    <nc r="H259" t="inlineStr">
      <is>
        <t>-</t>
      </is>
    </nc>
  </rcc>
  <rcc rId="6877" sId="2">
    <nc r="G260" t="inlineStr">
      <is>
        <t>-</t>
      </is>
    </nc>
  </rcc>
  <rcc rId="6878" sId="2">
    <nc r="H260" t="inlineStr">
      <is>
        <t>-</t>
      </is>
    </nc>
  </rcc>
  <rcc rId="6879" sId="2">
    <nc r="G261" t="inlineStr">
      <is>
        <t>-</t>
      </is>
    </nc>
  </rcc>
  <rcc rId="6880" sId="2">
    <nc r="H261" t="inlineStr">
      <is>
        <t>-</t>
      </is>
    </nc>
  </rcc>
  <rcc rId="6881" sId="2">
    <nc r="G262" t="inlineStr">
      <is>
        <t>-</t>
      </is>
    </nc>
  </rcc>
  <rcc rId="6882" sId="2">
    <nc r="H262" t="inlineStr">
      <is>
        <t>-</t>
      </is>
    </nc>
  </rcc>
  <rcc rId="6883" sId="2">
    <nc r="G263" t="inlineStr">
      <is>
        <t>-</t>
      </is>
    </nc>
  </rcc>
  <rcc rId="6884" sId="2">
    <nc r="H263" t="inlineStr">
      <is>
        <t>-</t>
      </is>
    </nc>
  </rcc>
  <rcc rId="6885" sId="2">
    <nc r="G264" t="inlineStr">
      <is>
        <t>-</t>
      </is>
    </nc>
  </rcc>
  <rcc rId="6886" sId="2">
    <nc r="H264" t="inlineStr">
      <is>
        <t>-</t>
      </is>
    </nc>
  </rcc>
  <rcc rId="6887" sId="2">
    <nc r="H265">
      <v>100.61499999999999</v>
    </nc>
  </rcc>
  <rcc rId="6888" sId="2">
    <nc r="H266">
      <v>12.057639999999999</v>
    </nc>
  </rcc>
  <rcc rId="6889" sId="2">
    <nc r="G267" t="inlineStr">
      <is>
        <t>-</t>
      </is>
    </nc>
  </rcc>
  <rcc rId="6890" sId="2">
    <nc r="H267" t="inlineStr">
      <is>
        <t>-</t>
      </is>
    </nc>
  </rcc>
  <rcc rId="6891" sId="2">
    <nc r="G268" t="inlineStr">
      <is>
        <t>-</t>
      </is>
    </nc>
  </rcc>
  <rcc rId="6892" sId="2">
    <nc r="H268" t="inlineStr">
      <is>
        <t>-</t>
      </is>
    </nc>
  </rcc>
  <rcc rId="6893" sId="2">
    <nc r="G273" t="inlineStr">
      <is>
        <t>-</t>
      </is>
    </nc>
  </rcc>
  <rcc rId="6894" sId="2">
    <nc r="H273" t="inlineStr">
      <is>
        <t>-</t>
      </is>
    </nc>
  </rcc>
  <rcc rId="6895" sId="2">
    <nc r="G274" t="inlineStr">
      <is>
        <t>-</t>
      </is>
    </nc>
  </rcc>
  <rcc rId="6896" sId="2">
    <nc r="H274" t="inlineStr">
      <is>
        <t>-</t>
      </is>
    </nc>
  </rcc>
  <rcc rId="6897" sId="2">
    <nc r="G275" t="inlineStr">
      <is>
        <t>-</t>
      </is>
    </nc>
  </rcc>
  <rcc rId="6898" sId="2">
    <nc r="H275" t="inlineStr">
      <is>
        <t>-</t>
      </is>
    </nc>
  </rcc>
  <rcc rId="6899" sId="2">
    <nc r="G276" t="inlineStr">
      <is>
        <t>-</t>
      </is>
    </nc>
  </rcc>
  <rcc rId="6900" sId="2">
    <nc r="H276" t="inlineStr">
      <is>
        <t>-</t>
      </is>
    </nc>
  </rcc>
  <rcc rId="6901" sId="2">
    <nc r="G277" t="inlineStr">
      <is>
        <t>-</t>
      </is>
    </nc>
  </rcc>
  <rcc rId="6902" sId="2">
    <nc r="H277" t="inlineStr">
      <is>
        <t>-</t>
      </is>
    </nc>
  </rcc>
  <rcc rId="6903" sId="2">
    <nc r="G278" t="inlineStr">
      <is>
        <t>-</t>
      </is>
    </nc>
  </rcc>
  <rcc rId="6904" sId="2">
    <nc r="H278" t="inlineStr">
      <is>
        <t>-</t>
      </is>
    </nc>
  </rcc>
  <rcc rId="6905" sId="2">
    <nc r="G279" t="inlineStr">
      <is>
        <t>-</t>
      </is>
    </nc>
  </rcc>
  <rcc rId="6906" sId="2">
    <nc r="H279" t="inlineStr">
      <is>
        <t>-</t>
      </is>
    </nc>
  </rcc>
  <rcc rId="6907" sId="2">
    <nc r="G280" t="inlineStr">
      <is>
        <t>-</t>
      </is>
    </nc>
  </rcc>
  <rcc rId="6908" sId="2">
    <nc r="H280" t="inlineStr">
      <is>
        <t>-</t>
      </is>
    </nc>
  </rcc>
  <rcc rId="6909" sId="2">
    <nc r="H283">
      <v>316.37</v>
    </nc>
  </rcc>
  <rcc rId="6910" sId="2">
    <nc r="G284" t="inlineStr">
      <is>
        <t>-</t>
      </is>
    </nc>
  </rcc>
  <rcc rId="6911" sId="2">
    <nc r="H284" t="inlineStr">
      <is>
        <t>-</t>
      </is>
    </nc>
  </rcc>
  <rcc rId="6912" sId="2">
    <nc r="G285" t="inlineStr">
      <is>
        <t>-</t>
      </is>
    </nc>
  </rcc>
  <rcc rId="6913" sId="2">
    <nc r="H285" t="inlineStr">
      <is>
        <t>-</t>
      </is>
    </nc>
  </rcc>
  <rcc rId="6914" sId="2">
    <nc r="H286">
      <v>33.692999999999998</v>
    </nc>
  </rcc>
  <rcc rId="6915" sId="2">
    <nc r="H289">
      <v>33.692999999999998</v>
    </nc>
  </rcc>
  <rcc rId="6916" sId="2">
    <nc r="H295">
      <v>28.608000000000001</v>
    </nc>
  </rcc>
  <rcc rId="6917" sId="2">
    <nc r="H297">
      <v>94.117000000000004</v>
    </nc>
  </rcc>
  <rcc rId="6918" sId="2">
    <nc r="H303">
      <v>159.952</v>
    </nc>
  </rcc>
  <rcc rId="6919" sId="2">
    <oc r="H306" t="inlineStr">
      <is>
        <t>-</t>
      </is>
    </oc>
    <nc r="H306"/>
  </rcc>
  <rcc rId="6920" sId="2">
    <oc r="H313" t="inlineStr">
      <is>
        <t>-</t>
      </is>
    </oc>
    <nc r="H313"/>
  </rcc>
  <rcc rId="6921" sId="2" numFmtId="4">
    <oc r="G23">
      <f>G29+G31+G37</f>
    </oc>
    <nc r="G23">
      <v>2086.2739999999999</v>
    </nc>
  </rcc>
  <rcc rId="6922" sId="2" numFmtId="4">
    <oc r="H23">
      <f>H29+H31+H37</f>
    </oc>
    <nc r="H23">
      <v>2085.0875599999999</v>
    </nc>
  </rcc>
  <rcc rId="6923" sId="2" numFmtId="4">
    <oc r="G29">
      <v>1803.7460000000001</v>
    </oc>
    <nc r="G29">
      <v>1803.7339999999999</v>
    </nc>
  </rcc>
  <rcc rId="6924" sId="2" numFmtId="4">
    <nc r="H29">
      <v>1799.52738</v>
    </nc>
  </rcc>
  <rcc rId="6925" sId="2" numFmtId="4">
    <oc r="G31">
      <v>22.34</v>
    </oc>
    <nc r="G31">
      <v>44.42</v>
    </nc>
  </rcc>
  <rcc rId="6926" sId="2" numFmtId="4">
    <nc r="H31">
      <v>49.634860000000003</v>
    </nc>
  </rcc>
  <rcc rId="6927" sId="2" numFmtId="4">
    <oc r="G37">
      <v>228.72</v>
    </oc>
    <nc r="G37">
      <v>238.12</v>
    </nc>
  </rcc>
  <rcc rId="6928" sId="2" numFmtId="4">
    <nc r="H37">
      <v>235.92532</v>
    </nc>
  </rcc>
  <rcc rId="6929" sId="2" numFmtId="4">
    <oc r="G38">
      <f>G44+G46+G52</f>
    </oc>
    <nc r="G38">
      <v>1981.3232100000002</v>
    </nc>
  </rcc>
  <rcc rId="6930" sId="2" numFmtId="4">
    <oc r="H38">
      <f>H44+H46+H52</f>
    </oc>
    <nc r="H38">
      <v>1955.7678800000001</v>
    </nc>
  </rcc>
  <rcc rId="6931" sId="2" numFmtId="4">
    <oc r="G44">
      <v>1769.5251000000001</v>
    </oc>
    <nc r="G44">
      <v>1767.17</v>
    </nc>
  </rcc>
  <rcc rId="6932" sId="2" numFmtId="4">
    <nc r="H44">
      <v>1767.5530000000001</v>
    </nc>
  </rcc>
  <rcc rId="6933" sId="2" numFmtId="4">
    <oc r="G46">
      <v>34.898350000000001</v>
    </oc>
    <nc r="G46">
      <v>50.772210000000001</v>
    </nc>
  </rcc>
  <rcc rId="6934" sId="2" numFmtId="4">
    <nc r="H46">
      <v>52.719000000000001</v>
    </nc>
  </rcc>
  <rcc rId="6935" sId="2" numFmtId="4">
    <oc r="G52">
      <f>143.381+20</f>
    </oc>
    <nc r="G52">
      <v>163.381</v>
    </nc>
  </rcc>
  <rcc rId="6936" sId="2" numFmtId="4">
    <nc r="H52">
      <v>135.49588</v>
    </nc>
  </rcc>
  <rcc rId="6937" sId="2" numFmtId="4">
    <oc r="G53">
      <f>G56+G60+G61+G59</f>
    </oc>
    <nc r="G53">
      <v>875.19179999999994</v>
    </nc>
  </rcc>
  <rcc rId="6938" sId="2" numFmtId="4">
    <oc r="H53">
      <f>H56+H60+H61+H59</f>
    </oc>
    <nc r="H53">
      <v>689.35946999999987</v>
    </nc>
  </rcc>
  <rcc rId="6939" sId="2" numFmtId="4">
    <oc r="G55">
      <f>G56</f>
    </oc>
    <nc r="G55">
      <v>677.86479999999995</v>
    </nc>
  </rcc>
  <rcc rId="6940" sId="2" numFmtId="4">
    <oc r="H55">
      <f>H56</f>
    </oc>
    <nc r="H55">
      <v>453.72372999999999</v>
    </nc>
  </rcc>
  <rcc rId="6941" sId="2" numFmtId="4">
    <oc r="G56">
      <v>677.79765000000009</v>
    </oc>
    <nc r="G56">
      <v>677.86479999999995</v>
    </nc>
  </rcc>
  <rcc rId="6942" sId="2" numFmtId="4">
    <nc r="H56">
      <v>453.72372999999999</v>
    </nc>
  </rcc>
  <rcc rId="6943" sId="2" numFmtId="4">
    <nc r="H57">
      <v>453.69067999999999</v>
    </nc>
  </rcc>
  <rcc rId="6944" sId="2" numFmtId="4">
    <oc r="G60">
      <v>150.85599999999999</v>
    </oc>
    <nc r="G60">
      <v>164.44399999999999</v>
    </nc>
  </rcc>
  <rcc rId="6945" sId="2" numFmtId="4">
    <nc r="H60">
      <v>202.50792999999999</v>
    </nc>
  </rcc>
  <rcc rId="6946" sId="2" numFmtId="4">
    <oc r="G61">
      <v>34.01</v>
    </oc>
    <nc r="G61">
      <v>32.883000000000003</v>
    </nc>
  </rcc>
  <rcc rId="6947" sId="2" numFmtId="4">
    <nc r="H61">
      <v>33.127809999999997</v>
    </nc>
  </rcc>
  <rcc rId="6948" sId="2" numFmtId="4">
    <oc r="G62">
      <f>G67</f>
    </oc>
    <nc r="G62">
      <v>8.7793200000000002</v>
    </nc>
  </rcc>
  <rcc rId="6949" sId="2" numFmtId="4">
    <oc r="H62">
      <f>H67</f>
    </oc>
    <nc r="H62">
      <v>11.50362</v>
    </nc>
  </rcc>
  <rcc rId="6950" sId="2" numFmtId="4">
    <oc r="G67">
      <v>8.7067999999999994</v>
    </oc>
    <nc r="G67">
      <v>8.7793200000000002</v>
    </nc>
  </rcc>
  <rcc rId="6951" sId="2" numFmtId="4">
    <nc r="H67">
      <v>11.50362</v>
    </nc>
  </rcc>
  <rcc rId="6952" sId="2" numFmtId="4">
    <oc r="G68">
      <f>814.92547+20+20</f>
    </oc>
    <nc r="G68">
      <v>854.92547000000002</v>
    </nc>
  </rcc>
  <rcc rId="6953" sId="2" numFmtId="4">
    <nc r="H68">
      <v>910.31956000000002</v>
    </nc>
  </rcc>
  <rcc rId="6954" sId="2" numFmtId="4">
    <oc r="G69">
      <v>95.430999999999997</v>
    </oc>
    <nc r="G69">
      <v>95.522900000000007</v>
    </nc>
  </rcc>
  <rcc rId="6955" sId="2" numFmtId="4">
    <nc r="H69">
      <v>116.15149</v>
    </nc>
  </rcc>
  <rcc rId="6956" sId="2" numFmtId="4">
    <oc r="G70">
      <f>G71+G72</f>
    </oc>
    <nc r="G70">
      <v>17.350950000000001</v>
    </nc>
  </rcc>
  <rcc rId="6957" sId="2" numFmtId="4">
    <oc r="H70">
      <f>H71+H72</f>
    </oc>
    <nc r="H70">
      <v>19.138960000000001</v>
    </nc>
  </rcc>
  <rcc rId="6958" sId="2" numFmtId="4">
    <oc r="G71">
      <v>14.97</v>
    </oc>
    <nc r="G71">
      <v>15.000999999999999</v>
    </nc>
  </rcc>
  <rcc rId="6959" sId="2" numFmtId="4">
    <nc r="H71">
      <v>16.841139999999999</v>
    </nc>
  </rcc>
  <rcc rId="6960" sId="2" numFmtId="4">
    <oc r="G72">
      <v>2.34</v>
    </oc>
    <nc r="G72">
      <v>2.3499500000000002</v>
    </nc>
  </rcc>
  <rcc rId="6961" sId="2" numFmtId="4">
    <nc r="H72">
      <v>2.2978200000000002</v>
    </nc>
  </rcc>
  <rcc rId="6962" sId="2" numFmtId="4">
    <oc r="G73">
      <f>G74+G76+G75</f>
    </oc>
    <nc r="G73">
      <v>92.08681</v>
    </nc>
  </rcc>
  <rcc rId="6963" sId="2" numFmtId="4">
    <oc r="H73">
      <f>H74+H75+H76</f>
    </oc>
    <nc r="H73">
      <v>117.27879999999999</v>
    </nc>
  </rcc>
  <rcc rId="6964" sId="2" numFmtId="4">
    <oc r="G74">
      <v>32.296999999999997</v>
    </oc>
    <nc r="G74">
      <v>35.866999999999997</v>
    </nc>
  </rcc>
  <rcc rId="6965" sId="2" numFmtId="4">
    <nc r="H74">
      <v>52.631459999999997</v>
    </nc>
  </rcc>
  <rcc rId="6966" sId="2" numFmtId="4">
    <oc r="G75">
      <v>9.32</v>
    </oc>
    <nc r="G75">
      <v>9.3278099999999995</v>
    </nc>
  </rcc>
  <rcc rId="6967" sId="2" numFmtId="4">
    <nc r="H75">
      <v>3.62418</v>
    </nc>
  </rcc>
  <rcc rId="6968" sId="2" numFmtId="4">
    <oc r="G76">
      <v>34.478999999999999</v>
    </oc>
    <nc r="G76">
      <v>46.892000000000003</v>
    </nc>
  </rcc>
  <rcc rId="6969" sId="2" numFmtId="4">
    <nc r="H76">
      <v>61.023159999999997</v>
    </nc>
  </rcc>
  <rcc rId="6970" sId="2" numFmtId="4">
    <oc r="G77">
      <f>G78+G79+G80</f>
    </oc>
    <nc r="G77">
      <v>57.398000000000003</v>
    </nc>
  </rcc>
  <rcc rId="6971" sId="2" numFmtId="4">
    <oc r="H77">
      <f>H78+H79+H80</f>
    </oc>
    <nc r="H77">
      <v>92.016239999999996</v>
    </nc>
  </rcc>
  <rcc rId="6972" sId="2" numFmtId="4">
    <oc r="G78">
      <v>54.58</v>
    </oc>
    <nc r="G78">
      <v>57.398000000000003</v>
    </nc>
  </rcc>
  <rcc rId="6973" sId="2" numFmtId="4">
    <nc r="H78">
      <v>92.016239999999996</v>
    </nc>
  </rcc>
  <rcc rId="6974" sId="2" numFmtId="4">
    <oc r="G81">
      <f>G23-G38</f>
    </oc>
    <nc r="G81">
      <v>104.95078999999964</v>
    </nc>
  </rcc>
  <rcc rId="6975" sId="2" numFmtId="4">
    <oc r="H81">
      <f>H23-H38</f>
    </oc>
    <nc r="H81">
      <v>129.31967999999983</v>
    </nc>
  </rcc>
  <rcc rId="6976" sId="2" numFmtId="4">
    <oc r="G87">
      <f>G29-G44</f>
    </oc>
    <nc r="G87">
      <v>36.563999999999851</v>
    </nc>
  </rcc>
  <rcc rId="6977" sId="2" numFmtId="4">
    <oc r="H87">
      <f>H29-H44</f>
    </oc>
    <nc r="H87">
      <v>31.974379999999883</v>
    </nc>
  </rcc>
  <rcc rId="6978" sId="2" numFmtId="4">
    <oc r="G89">
      <f>G31-G46</f>
    </oc>
    <nc r="G89">
      <v>-6.3522099999999995</v>
    </nc>
  </rcc>
  <rcc rId="6979" sId="2" numFmtId="4">
    <oc r="H89">
      <f>H31-H46</f>
    </oc>
    <nc r="H89">
      <v>-3.0841399999999979</v>
    </nc>
  </rcc>
  <rcc rId="6980" sId="2" numFmtId="4">
    <oc r="G95">
      <f>G37-G52</f>
    </oc>
    <nc r="G95">
      <v>74.739000000000004</v>
    </nc>
  </rcc>
  <rcc rId="6981" sId="2" numFmtId="4">
    <oc r="H95">
      <f>H37-H52</f>
    </oc>
    <nc r="H95">
      <v>100.42944</v>
    </nc>
  </rcc>
  <rcc rId="6982" sId="2" numFmtId="4">
    <oc r="G96">
      <f>G97-G103</f>
    </oc>
    <nc r="G96">
      <v>-43.789000000000001</v>
    </nc>
  </rcc>
  <rcc rId="6983" sId="2" numFmtId="4">
    <oc r="H96">
      <f>H97-H103</f>
    </oc>
    <nc r="H96">
      <v>38.751229999999993</v>
    </nc>
  </rcc>
  <rcc rId="6984" sId="2">
    <oc r="G97">
      <f>G99+G102</f>
    </oc>
    <nc r="G97">
      <v>5.1230000000000002</v>
    </nc>
  </rcc>
  <rcc rId="6985" sId="2" numFmtId="4">
    <oc r="H97">
      <f>H99+H102</f>
    </oc>
    <nc r="H97">
      <v>125.1514</v>
    </nc>
  </rcc>
  <rcc rId="6986" sId="2" numFmtId="4">
    <nc r="H99">
      <v>5.5624200000000004</v>
    </nc>
  </rcc>
  <rcc rId="6987" sId="2" numFmtId="4">
    <oc r="H102">
      <f>125.1514-H99</f>
    </oc>
    <nc r="H102">
      <v>119.58897999999999</v>
    </nc>
  </rcc>
  <rcc rId="6988" sId="2" numFmtId="4">
    <oc r="G103">
      <f>G104+G105+G108</f>
    </oc>
    <nc r="G103">
      <v>48.911999999999999</v>
    </nc>
  </rcc>
  <rcc rId="6989" sId="2" numFmtId="4">
    <oc r="H103">
      <f>86.40017</f>
    </oc>
    <nc r="H103">
      <v>86.400170000000003</v>
    </nc>
  </rcc>
  <rcc rId="6990" sId="2" numFmtId="4">
    <oc r="H104">
      <f>1.6595+2.00936</f>
    </oc>
    <nc r="H104">
      <v>3.66886</v>
    </nc>
  </rcc>
  <rcc rId="6991" sId="2" numFmtId="4">
    <oc r="H105">
      <f>31.2623</f>
    </oc>
    <nc r="H105">
      <v>31.2623</v>
    </nc>
  </rcc>
  <rcc rId="6992" sId="2" numFmtId="4">
    <oc r="H108">
      <f>H103-H104-H105-H106</f>
    </oc>
    <nc r="H108">
      <v>51.469010000000011</v>
    </nc>
  </rcc>
  <rcc rId="6993" sId="2" numFmtId="4">
    <oc r="G109">
      <f>G81+G96</f>
    </oc>
    <nc r="G109">
      <v>61.161789999999641</v>
    </nc>
  </rcc>
  <rcc rId="6994" sId="2" numFmtId="4">
    <oc r="H109">
      <f>H81+H96</f>
    </oc>
    <nc r="H109">
      <v>168.07090999999983</v>
    </nc>
  </rcc>
  <rcc rId="6995" sId="2" numFmtId="4">
    <oc r="G115">
      <f>G87-G104+0.6-G105+2.7+G99+4</f>
    </oc>
    <nc r="G115">
      <v>16.991999999999855</v>
    </nc>
  </rcc>
  <rcc rId="6996" sId="2" numFmtId="4">
    <oc r="H115">
      <f>H87+(H96*I87)/100</f>
    </oc>
    <nc r="H115">
      <v>46.249110918205737</v>
    </nc>
  </rcc>
  <rcc rId="6997" sId="2" numFmtId="4">
    <oc r="G117">
      <v>-15.159017626502656</v>
    </oc>
    <nc r="G117">
      <v>-8.9512999999999998</v>
    </nc>
  </rcc>
  <rcc rId="6998" sId="2" numFmtId="4">
    <oc r="H117">
      <f>H89+(H98*I89)/100</f>
    </oc>
    <nc r="H117">
      <v>-3.0841399999999979</v>
    </nc>
  </rcc>
  <rcc rId="6999" sId="2" numFmtId="4">
    <oc r="G123">
      <f>G109-G115-G117</f>
    </oc>
    <nc r="G123">
      <v>53.121089999999782</v>
    </nc>
  </rcc>
  <rcc rId="7000" sId="2" numFmtId="4">
    <oc r="H123">
      <f>H109-H115-H117</f>
    </oc>
    <nc r="H123">
      <v>124.90593908179409</v>
    </nc>
  </rcc>
  <rcc rId="7001" sId="2" numFmtId="4">
    <oc r="G124">
      <f>G109*0.2</f>
    </oc>
    <nc r="G124">
      <v>12.232357999999929</v>
    </nc>
  </rcc>
  <rcc rId="7002" sId="2" numFmtId="4">
    <nc r="H124">
      <v>27.584900000000001</v>
    </nc>
  </rcc>
  <rcc rId="7003" sId="2" numFmtId="4">
    <oc r="G130">
      <f>G115*0.2</f>
    </oc>
    <nc r="G130">
      <v>3.3983999999999712</v>
    </nc>
  </rcc>
  <rcc rId="7004" sId="2" numFmtId="4">
    <oc r="H130">
      <f>H115*0.2</f>
    </oc>
    <nc r="H130">
      <v>9.2498221836411485</v>
    </nc>
  </rcc>
  <rcc rId="7005" sId="2" numFmtId="4">
    <nc r="H132">
      <v>0</v>
    </nc>
  </rcc>
  <rcc rId="7006" sId="2" numFmtId="4">
    <oc r="G138">
      <f>G124-G130</f>
    </oc>
    <nc r="G138">
      <v>8.8339579999999565</v>
    </nc>
  </rcc>
  <rcc rId="7007" sId="2" numFmtId="4">
    <oc r="H138">
      <f>H124-H130-H132</f>
    </oc>
    <nc r="H138">
      <v>18.335077816358854</v>
    </nc>
  </rcc>
  <rcc rId="7008" sId="2" numFmtId="4">
    <oc r="G139">
      <f>G109-G124</f>
    </oc>
    <nc r="G139">
      <v>48.929431999999714</v>
    </nc>
  </rcc>
  <rcc rId="7009" sId="2" numFmtId="4">
    <oc r="H139">
      <f>H109-H124-7.3004-2.646</f>
    </oc>
    <nc r="H139">
      <v>130.53960999999984</v>
    </nc>
  </rcc>
  <rcc rId="7010" sId="2" numFmtId="4">
    <oc r="G145">
      <f>G115-G130</f>
    </oc>
    <nc r="G145">
      <v>13.593599999999885</v>
    </nc>
  </rcc>
  <rcc rId="7011" sId="2" numFmtId="4">
    <oc r="H145">
      <f>H115-H130</f>
    </oc>
    <nc r="H145">
      <v>36.999288734564587</v>
    </nc>
  </rcc>
  <rcc rId="7012" sId="2" numFmtId="4">
    <oc r="G147">
      <f>G117-G132</f>
    </oc>
    <nc r="G147">
      <v>-8.9512999999999998</v>
    </nc>
  </rcc>
  <rcc rId="7013" sId="2" numFmtId="4">
    <oc r="H147">
      <f>H117-H132</f>
    </oc>
    <nc r="H147">
      <v>-3.0841399999999979</v>
    </nc>
  </rcc>
  <rcc rId="7014" sId="2" numFmtId="4">
    <oc r="G153">
      <f>G123-G138</f>
    </oc>
    <nc r="G153">
      <v>44.287131999999829</v>
    </nc>
  </rcc>
  <rcc rId="7015" sId="2" numFmtId="4">
    <oc r="H153">
      <f>H139-H145-H147</f>
    </oc>
    <nc r="H153">
      <v>96.624461265435258</v>
    </nc>
  </rcc>
  <rcc rId="7016" sId="2" numFmtId="4">
    <oc r="G154">
      <f>G139</f>
    </oc>
    <nc r="G154">
      <v>48.929431999999714</v>
    </nc>
  </rcc>
  <rcc rId="7017" sId="2" numFmtId="4">
    <oc r="H154">
      <f>H139</f>
    </oc>
    <nc r="H154">
      <v>130.53960999999984</v>
    </nc>
  </rcc>
  <rcc rId="7018" sId="2" numFmtId="4">
    <oc r="G155">
      <f>G154</f>
    </oc>
    <nc r="G155">
      <v>48.929431999999714</v>
    </nc>
  </rcc>
  <rcc rId="7019" sId="2" numFmtId="4">
    <oc r="H155">
      <f>H154</f>
    </oc>
    <nc r="H155">
      <v>130.53960999999984</v>
    </nc>
  </rcc>
  <rcc rId="7020" sId="2" numFmtId="4">
    <oc r="G160">
      <f>G109+G105+G69</f>
    </oc>
    <nc r="G160">
      <v>182.56168999999966</v>
    </nc>
  </rcc>
  <rcc rId="7021" sId="2" numFmtId="4">
    <oc r="H160">
      <f>H109+H105+H69</f>
    </oc>
    <nc r="H160">
      <v>315.48469999999986</v>
    </nc>
  </rcc>
  <rcc rId="7022" sId="2" numFmtId="4">
    <oc r="H161">
      <v>0</v>
    </oc>
    <nc r="H161">
      <v>276.8</v>
    </nc>
  </rcc>
  <rcc rId="7023" sId="2" numFmtId="4">
    <nc r="H162">
      <v>276.8</v>
    </nc>
  </rcc>
  <rcc rId="7024" sId="2" numFmtId="4">
    <oc r="G163">
      <v>291.79999999999995</v>
    </oc>
    <nc r="G163">
      <v>291.8</v>
    </nc>
  </rcc>
  <rcc rId="7025" sId="2" numFmtId="4">
    <oc r="H163">
      <v>0</v>
    </oc>
    <nc r="H163">
      <v>340</v>
    </nc>
  </rcc>
  <rcc rId="7026" sId="2" numFmtId="4">
    <oc r="G164">
      <v>291.79999999999995</v>
    </oc>
    <nc r="G164">
      <v>291.8</v>
    </nc>
  </rcc>
  <rcc rId="7027" sId="2" numFmtId="4">
    <oc r="H164">
      <v>0</v>
    </oc>
    <nc r="H164">
      <v>340</v>
    </nc>
  </rcc>
  <rcc rId="7028" sId="2" numFmtId="4">
    <oc r="G165">
      <f>G163/G160</f>
    </oc>
    <nc r="G165">
      <v>1.5983638188274909</v>
    </nc>
  </rcc>
  <rcc rId="7029" sId="2" numFmtId="4">
    <oc r="H165">
      <f>H163/H160</f>
    </oc>
    <nc r="H165">
      <v>1.0777067794412856</v>
    </nc>
  </rcc>
  <rfmt sheetId="2" sqref="F305:G305">
    <dxf>
      <numFmt numFmtId="190" formatCode="0.0"/>
    </dxf>
  </rfmt>
  <rcc rId="7030" sId="2" numFmtId="4">
    <oc r="F305">
      <v>0.99838993982429447</v>
    </oc>
    <nc r="F305">
      <f>0.998389939824294*100</f>
    </nc>
  </rcc>
  <rcc rId="7031" sId="2" numFmtId="4">
    <oc r="G305">
      <v>1</v>
    </oc>
    <nc r="G305">
      <f>1*100</f>
    </nc>
  </rcc>
  <rcc rId="7032" sId="2" numFmtId="4">
    <nc r="H305">
      <f>1.05073009899562*100</f>
    </nc>
  </rcc>
  <rcc rId="7033" sId="2" numFmtId="4">
    <nc r="H311">
      <f>1.00332569451282*100</f>
    </nc>
  </rcc>
  <rfmt sheetId="2" sqref="F311:G311">
    <dxf>
      <numFmt numFmtId="3" formatCode="#,##0"/>
    </dxf>
  </rfmt>
  <rcc rId="7034" sId="2" numFmtId="4">
    <oc r="F311">
      <v>0.83335086061926955</v>
    </oc>
    <nc r="F311">
      <f>0.83335086061927*100</f>
    </nc>
  </rcc>
  <rcc rId="7035" sId="2" numFmtId="4">
    <oc r="G311">
      <v>0.87781814925593948</v>
    </oc>
    <nc r="G311">
      <f>1*100</f>
    </nc>
  </rcc>
  <rfmt sheetId="2" sqref="F311:G311">
    <dxf>
      <numFmt numFmtId="186" formatCode="#,##0.0"/>
    </dxf>
  </rfmt>
  <rfmt sheetId="2" sqref="I305:R305">
    <dxf>
      <numFmt numFmtId="190" formatCode="0.0"/>
    </dxf>
  </rfmt>
  <rcc rId="7036" sId="2" numFmtId="4">
    <oc r="I305">
      <v>1</v>
    </oc>
    <nc r="I305">
      <f>1*100</f>
    </nc>
  </rcc>
  <rcc rId="7037" sId="2" numFmtId="4">
    <oc r="L305">
      <v>1.0000000000000002</v>
    </oc>
    <nc r="L305">
      <f>1*100</f>
    </nc>
  </rcc>
  <rcc rId="7038" sId="2" numFmtId="4">
    <oc r="O305">
      <v>1</v>
    </oc>
    <nc r="O305">
      <f>1*100</f>
    </nc>
  </rcc>
  <rcc rId="7039" sId="2" numFmtId="4">
    <oc r="R305">
      <v>1.0000000000000002</v>
    </oc>
    <nc r="R305">
      <f>1*100</f>
    </nc>
  </rcc>
  <rfmt sheetId="2" sqref="I311:R311">
    <dxf>
      <numFmt numFmtId="190" formatCode="0.0"/>
    </dxf>
  </rfmt>
  <rcc rId="7040" sId="2" numFmtId="4">
    <oc r="I311">
      <v>0.87781814925593948</v>
    </oc>
    <nc r="I311">
      <f>0.877818149255939*100</f>
    </nc>
  </rcc>
  <rcc rId="7041" sId="2" numFmtId="4">
    <oc r="L311">
      <v>0.87781814925593948</v>
    </oc>
    <nc r="L311">
      <f>0.877818149255939*100</f>
    </nc>
  </rcc>
  <rcc rId="7042" sId="2" numFmtId="4">
    <oc r="O311">
      <v>0.87781814925593937</v>
    </oc>
    <nc r="O311">
      <f>0.877818149255939*100</f>
    </nc>
  </rcc>
  <rcc rId="7043" sId="2" numFmtId="4">
    <oc r="R311">
      <v>0.87781814925593948</v>
    </oc>
    <nc r="R311">
      <f>0.877818149255939*100</f>
    </nc>
  </rcc>
  <rcc rId="7044" sId="2">
    <nc r="H340">
      <v>1361.65</v>
    </nc>
  </rcc>
  <rcc rId="7045" sId="2">
    <nc r="H344">
      <v>215.08</v>
    </nc>
  </rcc>
  <rcc rId="7046" sId="2">
    <nc r="H345">
      <v>223.72</v>
    </nc>
  </rcc>
  <rcc rId="7047" sId="2" numFmtId="34">
    <nc r="H349">
      <v>57406.294000000002</v>
    </nc>
  </rcc>
  <rcc rId="7048" sId="2" numFmtId="4">
    <oc r="H350">
      <v>0</v>
    </oc>
    <nc r="H350">
      <v>1126.6300000000001</v>
    </nc>
  </rcc>
  <rfmt sheetId="2" sqref="G349:H349">
    <dxf>
      <numFmt numFmtId="2" formatCode="0.00"/>
    </dxf>
  </rfmt>
  <rfmt sheetId="2" sqref="G349:H349">
    <dxf>
      <numFmt numFmtId="4" formatCode="#,##0.00"/>
    </dxf>
  </rfmt>
  <rcc rId="7049" sId="2" numFmtId="4">
    <oc r="G350">
      <v>1126.6383500000002</v>
    </oc>
    <nc r="G350">
      <v>1126.6300000000001</v>
    </nc>
  </rcc>
  <rcc rId="7050" sId="2" odxf="1" dxf="1" numFmtId="4">
    <oc r="G367">
      <v>1623</v>
    </oc>
    <nc r="G367">
      <v>1600</v>
    </nc>
    <odxf>
      <font>
        <sz val="10"/>
        <name val="Times New Roman"/>
        <family val="1"/>
        <scheme val="none"/>
      </font>
      <numFmt numFmtId="0" formatCode="General"/>
      <fill>
        <patternFill patternType="solid">
          <bgColor theme="0" tint="-0.499984740745262"/>
        </patternFill>
      </fill>
      <alignment horizontal="center" vertical="top"/>
      <border outline="0">
        <top/>
      </border>
    </odxf>
    <ndxf>
      <font>
        <sz val="11"/>
        <color theme="1"/>
        <name val="Calibri"/>
        <family val="2"/>
        <charset val="204"/>
        <scheme val="minor"/>
      </font>
      <numFmt numFmtId="3" formatCode="#,##0"/>
      <fill>
        <patternFill patternType="none">
          <bgColor indexed="65"/>
        </patternFill>
      </fill>
      <alignment horizontal="general" vertical="bottom"/>
      <border outline="0">
        <top style="thin">
          <color indexed="64"/>
        </top>
      </border>
    </ndxf>
  </rcc>
  <rcc rId="7051" sId="2" odxf="1" s="1" dxf="1" numFmtId="4">
    <nc r="H367">
      <v>1558</v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192" formatCode="_-* #,##0_р_._-;\-* #,##0_р_._-;_-* &quot;-&quot;??_р_._-;_-@_-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/>
        <bottom style="medium">
          <color indexed="64"/>
        </bottom>
      </border>
    </odxf>
    <ndxf>
      <font>
        <sz val="11"/>
        <color auto="1"/>
        <name val="Calibri"/>
        <family val="2"/>
        <charset val="204"/>
        <scheme val="minor"/>
      </font>
      <numFmt numFmtId="3" formatCode="#,##0"/>
      <fill>
        <patternFill patternType="none">
          <bgColor indexed="65"/>
        </patternFill>
      </fill>
      <alignment horizontal="general" vertical="bottom"/>
      <border outline="0">
        <right style="medium">
          <color indexed="64"/>
        </right>
        <top style="thin">
          <color indexed="64"/>
        </top>
      </border>
    </ndxf>
  </rcc>
  <rfmt sheetId="2" sqref="G367:H367">
    <dxf>
      <alignment horizontal="center"/>
    </dxf>
  </rfmt>
  <rcc rId="7052" sId="2" numFmtId="4">
    <oc r="G373">
      <v>131.73479999999998</v>
    </oc>
    <nc r="G373">
      <v>131.727</v>
    </nc>
  </rcc>
  <rcc rId="7053" sId="2" numFmtId="4">
    <oc r="H373">
      <v>0</v>
    </oc>
    <nc r="H373">
      <v>137.29</v>
    </nc>
  </rcc>
  <rcc rId="7054" sId="2" numFmtId="4">
    <oc r="G374">
      <v>126.15679999999999</v>
    </oc>
    <nc r="G374">
      <v>126.504</v>
    </nc>
  </rcc>
  <rcc rId="7055" sId="2" numFmtId="4">
    <nc r="H374">
      <v>132.06063999999998</v>
    </nc>
  </rcc>
  <rcc rId="7056" sId="2" numFmtId="4">
    <nc r="H375">
      <v>11.242710000000001</v>
    </nc>
  </rcc>
  <rcc rId="7057" sId="2" numFmtId="4">
    <nc r="H382">
      <v>11.242710000000001</v>
    </nc>
  </rcc>
  <rcc rId="7058" sId="2">
    <oc r="G398" t="inlineStr">
      <is>
        <t>-</t>
      </is>
    </oc>
    <nc r="G398"/>
  </rcc>
  <rcc rId="7059" sId="2">
    <oc r="H398" t="inlineStr">
      <is>
        <t>-</t>
      </is>
    </oc>
    <nc r="H398"/>
  </rcc>
  <rcc rId="7060" sId="2" numFmtId="4">
    <oc r="G399">
      <v>92.950999999999993</v>
    </oc>
    <nc r="G399">
      <v>94.17</v>
    </nc>
  </rcc>
  <rcc rId="7061" sId="2" numFmtId="4">
    <nc r="H399">
      <v>99.098699999999994</v>
    </nc>
  </rcc>
  <rcc rId="7062" sId="2" numFmtId="4">
    <oc r="G406">
      <v>92.950999999999993</v>
    </oc>
    <nc r="G406">
      <v>94.17</v>
    </nc>
  </rcc>
  <rcc rId="7063" sId="2" numFmtId="4">
    <nc r="H406">
      <v>99.098699999999994</v>
    </nc>
  </rcc>
  <rcc rId="7064" sId="2">
    <oc r="G413" t="inlineStr">
      <is>
        <t>-</t>
      </is>
    </oc>
    <nc r="G413">
      <v>0</v>
    </nc>
  </rcc>
  <rcc rId="7065" sId="2">
    <oc r="H413" t="inlineStr">
      <is>
        <t>-</t>
      </is>
    </oc>
    <nc r="H413">
      <v>0</v>
    </nc>
  </rcc>
  <rcc rId="7066" sId="2">
    <oc r="G414" t="inlineStr">
      <is>
        <t>-</t>
      </is>
    </oc>
    <nc r="G414">
      <v>0</v>
    </nc>
  </rcc>
  <rcc rId="7067" sId="2">
    <oc r="G420" t="inlineStr">
      <is>
        <t>-</t>
      </is>
    </oc>
    <nc r="G420"/>
  </rcc>
  <rcc rId="7068" sId="2">
    <oc r="H420" t="inlineStr">
      <is>
        <t>-</t>
      </is>
    </oc>
    <nc r="H420"/>
  </rcc>
  <rcc rId="7069" sId="2" numFmtId="4">
    <oc r="G427">
      <v>21.9558</v>
    </oc>
    <nc r="G427">
      <v>21.084000000000003</v>
    </nc>
  </rcc>
  <rcc rId="7070" sId="2" numFmtId="4">
    <nc r="H427">
      <v>21.719229999999982</v>
    </nc>
  </rcc>
  <rcc rId="7071" sId="2" numFmtId="4">
    <oc r="G431">
      <v>5.5780000000000003</v>
    </oc>
    <nc r="G431">
      <v>5.2229999999999999</v>
    </nc>
  </rcc>
  <rcc rId="7072" sId="2">
    <oc r="H431" t="inlineStr">
      <is>
        <t>-</t>
      </is>
    </oc>
    <nc r="H431">
      <v>5.2293599999999998</v>
    </nc>
  </rcc>
  <rcc rId="7073" sId="2" numFmtId="4">
    <oc r="G441">
      <v>5.5780000000000003</v>
    </oc>
    <nc r="G441">
      <v>5.2229999999999999</v>
    </nc>
  </rcc>
  <rcc rId="7074" sId="2" numFmtId="4">
    <nc r="H441">
      <v>5.2293599999999998</v>
    </nc>
  </rcc>
  <rcc rId="7075" sId="2">
    <oc r="H414" t="inlineStr">
      <is>
        <t>-</t>
      </is>
    </oc>
    <nc r="H414">
      <v>0</v>
    </nc>
  </rcc>
  <rfmt sheetId="2" sqref="H431">
    <dxf>
      <numFmt numFmtId="2" formatCode="0.00"/>
    </dxf>
  </rfmt>
  <rcc rId="7076" sId="2" numFmtId="4">
    <oc r="G444">
      <v>48.797669999999997</v>
    </oc>
    <nc r="G444">
      <v>51.206000000000003</v>
    </nc>
  </rcc>
  <rcc rId="7077" sId="2" numFmtId="4">
    <nc r="H444">
      <v>76.745699999999999</v>
    </nc>
  </rcc>
  <rcc rId="7078" sId="2" numFmtId="4">
    <oc r="G445">
      <v>48.797669999999997</v>
    </oc>
    <nc r="G445">
      <v>51.206000000000003</v>
    </nc>
  </rcc>
  <rcc rId="7079" sId="2" numFmtId="4">
    <nc r="H445">
      <v>76.745699999999999</v>
    </nc>
  </rcc>
  <rfmt sheetId="2" sqref="G24:H24">
    <dxf>
      <alignment horizontal="center"/>
    </dxf>
  </rfmt>
  <rfmt sheetId="2" sqref="G25" start="0" length="0">
    <dxf>
      <alignment horizontal="center"/>
    </dxf>
  </rfmt>
  <rfmt sheetId="2" sqref="H25" start="0" length="0">
    <dxf>
      <alignment horizontal="center"/>
    </dxf>
  </rfmt>
  <rfmt sheetId="2" sqref="G26" start="0" length="0">
    <dxf>
      <alignment horizontal="center"/>
    </dxf>
  </rfmt>
  <rfmt sheetId="2" sqref="H26" start="0" length="0">
    <dxf>
      <alignment horizontal="center"/>
    </dxf>
  </rfmt>
  <rfmt sheetId="2" sqref="G27" start="0" length="0">
    <dxf>
      <alignment horizontal="center"/>
    </dxf>
  </rfmt>
  <rfmt sheetId="2" sqref="H27" start="0" length="0">
    <dxf>
      <alignment horizontal="center"/>
    </dxf>
  </rfmt>
  <rfmt sheetId="2" sqref="G28" start="0" length="0">
    <dxf>
      <alignment horizontal="center"/>
    </dxf>
  </rfmt>
  <rfmt sheetId="2" sqref="H28" start="0" length="0">
    <dxf>
      <alignment horizontal="center"/>
    </dxf>
  </rfmt>
  <rfmt sheetId="2" sqref="G30" start="0" length="0">
    <dxf>
      <alignment horizontal="center"/>
    </dxf>
  </rfmt>
  <rfmt sheetId="2" sqref="H30" start="0" length="0">
    <dxf>
      <alignment horizontal="center"/>
    </dxf>
  </rfmt>
  <rfmt sheetId="2" sqref="G32" start="0" length="0">
    <dxf>
      <alignment horizontal="center" vertical="top"/>
    </dxf>
  </rfmt>
  <rfmt sheetId="2" sqref="H32" start="0" length="0">
    <dxf>
      <alignment horizontal="center" vertical="top"/>
    </dxf>
  </rfmt>
  <rfmt sheetId="2" sqref="G33" start="0" length="0">
    <dxf>
      <alignment horizontal="center"/>
    </dxf>
  </rfmt>
  <rfmt sheetId="2" sqref="H33" start="0" length="0">
    <dxf>
      <alignment horizontal="center"/>
    </dxf>
  </rfmt>
  <rfmt sheetId="2" sqref="G34" start="0" length="0">
    <dxf>
      <alignment horizontal="center"/>
    </dxf>
  </rfmt>
  <rfmt sheetId="2" sqref="H34" start="0" length="0">
    <dxf>
      <alignment horizontal="center"/>
    </dxf>
  </rfmt>
  <rfmt sheetId="2" sqref="G35" start="0" length="0">
    <dxf>
      <alignment horizontal="center"/>
    </dxf>
  </rfmt>
  <rfmt sheetId="2" sqref="H35" start="0" length="0">
    <dxf>
      <alignment horizontal="center"/>
    </dxf>
  </rfmt>
  <rfmt sheetId="2" sqref="G36" start="0" length="0">
    <dxf>
      <alignment horizontal="center"/>
    </dxf>
  </rfmt>
  <rfmt sheetId="2" sqref="H36" start="0" length="0">
    <dxf>
      <alignment horizontal="center"/>
    </dxf>
  </rfmt>
  <rfmt sheetId="2" sqref="G39" start="0" length="0">
    <dxf>
      <alignment horizontal="center"/>
    </dxf>
  </rfmt>
  <rfmt sheetId="2" sqref="H39" start="0" length="0">
    <dxf>
      <alignment horizontal="center"/>
    </dxf>
  </rfmt>
  <rfmt sheetId="2" sqref="G40" start="0" length="0">
    <dxf>
      <alignment horizontal="center"/>
    </dxf>
  </rfmt>
  <rfmt sheetId="2" sqref="H40" start="0" length="0">
    <dxf>
      <alignment horizontal="center"/>
    </dxf>
  </rfmt>
  <rfmt sheetId="2" sqref="G41" start="0" length="0">
    <dxf>
      <alignment horizontal="center"/>
    </dxf>
  </rfmt>
  <rfmt sheetId="2" sqref="H41" start="0" length="0">
    <dxf>
      <alignment horizontal="center"/>
    </dxf>
  </rfmt>
  <rfmt sheetId="2" sqref="G42" start="0" length="0">
    <dxf>
      <alignment horizontal="center" vertical="top"/>
    </dxf>
  </rfmt>
  <rfmt sheetId="2" sqref="H42" start="0" length="0">
    <dxf>
      <alignment horizontal="center"/>
    </dxf>
  </rfmt>
  <rfmt sheetId="2" sqref="G43" start="0" length="0">
    <dxf>
      <alignment horizontal="center" vertical="top"/>
    </dxf>
  </rfmt>
  <rfmt sheetId="2" sqref="H43" start="0" length="0">
    <dxf>
      <alignment horizontal="center"/>
    </dxf>
  </rfmt>
  <rfmt sheetId="2" sqref="G45" start="0" length="0">
    <dxf>
      <alignment horizontal="center" vertical="top"/>
    </dxf>
  </rfmt>
  <rfmt sheetId="2" sqref="H45" start="0" length="0">
    <dxf>
      <alignment horizontal="center"/>
    </dxf>
  </rfmt>
  <rfmt sheetId="2" sqref="G47" start="0" length="0">
    <dxf>
      <alignment horizontal="center" vertical="top"/>
    </dxf>
  </rfmt>
  <rfmt sheetId="2" sqref="H47" start="0" length="0">
    <dxf>
      <alignment horizontal="center" vertical="top"/>
    </dxf>
  </rfmt>
  <rfmt sheetId="2" sqref="G48" start="0" length="0">
    <dxf>
      <alignment horizontal="center" vertical="top"/>
    </dxf>
  </rfmt>
  <rfmt sheetId="2" sqref="H48" start="0" length="0">
    <dxf>
      <alignment horizontal="center"/>
    </dxf>
  </rfmt>
  <rfmt sheetId="2" sqref="G49" start="0" length="0">
    <dxf>
      <alignment horizontal="center" vertical="top"/>
    </dxf>
  </rfmt>
  <rfmt sheetId="2" sqref="H49" start="0" length="0">
    <dxf>
      <alignment horizontal="center"/>
    </dxf>
  </rfmt>
  <rfmt sheetId="2" sqref="G50" start="0" length="0">
    <dxf>
      <alignment horizontal="center" vertical="top"/>
    </dxf>
  </rfmt>
  <rfmt sheetId="2" sqref="H50" start="0" length="0">
    <dxf>
      <alignment horizontal="center"/>
    </dxf>
  </rfmt>
  <rfmt sheetId="2" sqref="G51" start="0" length="0">
    <dxf>
      <alignment horizontal="center" vertical="top"/>
    </dxf>
  </rfmt>
  <rfmt sheetId="2" sqref="H51" start="0" length="0">
    <dxf>
      <alignment horizontal="center"/>
    </dxf>
  </rfmt>
  <rfmt sheetId="2" sqref="G54" start="0" length="0">
    <dxf>
      <alignment horizontal="center" vertical="top"/>
    </dxf>
  </rfmt>
  <rfmt sheetId="2" sqref="H54" start="0" length="0">
    <dxf>
      <alignment horizontal="center" vertical="top"/>
    </dxf>
  </rfmt>
  <rfmt sheetId="2" sqref="G58" start="0" length="0">
    <dxf>
      <alignment horizontal="center" vertical="top"/>
    </dxf>
  </rfmt>
  <rfmt sheetId="2" sqref="H58" start="0" length="0">
    <dxf>
      <fill>
        <patternFill patternType="none">
          <bgColor indexed="65"/>
        </patternFill>
      </fill>
      <alignment horizontal="center" vertical="top"/>
    </dxf>
  </rfmt>
  <rfmt sheetId="2" sqref="G59" start="0" length="0">
    <dxf>
      <alignment horizontal="center" vertical="top"/>
    </dxf>
  </rfmt>
  <rfmt sheetId="2" sqref="H59" start="0" length="0">
    <dxf>
      <fill>
        <patternFill patternType="none">
          <bgColor indexed="65"/>
        </patternFill>
      </fill>
      <alignment horizontal="center"/>
    </dxf>
  </rfmt>
  <rfmt sheetId="2" sqref="G63" start="0" length="0">
    <dxf>
      <alignment horizontal="center" vertical="top"/>
    </dxf>
  </rfmt>
  <rfmt sheetId="2" sqref="H63" start="0" length="0">
    <dxf>
      <fill>
        <patternFill patternType="none">
          <bgColor indexed="65"/>
        </patternFill>
      </fill>
      <alignment horizontal="center" vertical="top"/>
    </dxf>
  </rfmt>
  <rfmt sheetId="2" sqref="G64" start="0" length="0">
    <dxf>
      <alignment horizontal="center" vertical="top"/>
    </dxf>
  </rfmt>
  <rfmt sheetId="2" sqref="H64" start="0" length="0">
    <dxf>
      <fill>
        <patternFill patternType="none">
          <bgColor indexed="65"/>
        </patternFill>
      </fill>
      <alignment horizontal="center" vertical="top"/>
    </dxf>
  </rfmt>
  <rfmt sheetId="2" sqref="G65" start="0" length="0">
    <dxf>
      <alignment horizontal="center" vertical="top"/>
    </dxf>
  </rfmt>
  <rfmt sheetId="2" sqref="H65" start="0" length="0">
    <dxf>
      <fill>
        <patternFill patternType="none">
          <bgColor indexed="65"/>
        </patternFill>
      </fill>
      <alignment horizontal="center"/>
    </dxf>
  </rfmt>
  <rfmt sheetId="2" sqref="G66" start="0" length="0">
    <dxf>
      <alignment horizontal="center" vertical="top"/>
    </dxf>
  </rfmt>
  <rfmt sheetId="2" sqref="H66" start="0" length="0">
    <dxf>
      <fill>
        <patternFill patternType="none">
          <bgColor indexed="65"/>
        </patternFill>
      </fill>
      <alignment horizontal="center" vertical="top"/>
    </dxf>
  </rfmt>
  <rfmt sheetId="2" sqref="G79" start="0" length="0">
    <dxf>
      <alignment horizontal="center" vertical="top"/>
    </dxf>
  </rfmt>
  <rfmt sheetId="2" sqref="H79" start="0" length="0">
    <dxf>
      <fill>
        <patternFill patternType="none">
          <bgColor indexed="65"/>
        </patternFill>
      </fill>
      <alignment horizontal="center" vertical="top"/>
    </dxf>
  </rfmt>
  <rcc rId="7080" sId="2" odxf="1" dxf="1">
    <oc r="G80">
      <v>0</v>
    </oc>
    <nc r="G80" t="inlineStr">
      <is>
        <t>-</t>
      </is>
    </nc>
    <ndxf>
      <font>
        <color auto="1"/>
        <name val="Times New Roman"/>
        <family val="1"/>
        <scheme val="none"/>
      </font>
      <alignment horizontal="center" vertical="top"/>
      <border outline="0">
        <bottom style="thin">
          <color indexed="64"/>
        </bottom>
      </border>
    </ndxf>
  </rcc>
  <rcc rId="7081" sId="2" odxf="1" dxf="1">
    <nc r="H80" t="inlineStr">
      <is>
        <t>-</t>
      </is>
    </nc>
    <ndxf>
      <fill>
        <patternFill patternType="none">
          <bgColor indexed="65"/>
        </patternFill>
      </fill>
      <alignment horizontal="center" vertical="top"/>
      <border outline="0">
        <bottom style="thin">
          <color indexed="64"/>
        </bottom>
      </border>
    </ndxf>
  </rcc>
  <rfmt sheetId="2" sqref="G82" start="0" length="0">
    <dxf>
      <alignment horizontal="center"/>
    </dxf>
  </rfmt>
  <rfmt sheetId="2" sqref="H82" start="0" length="0">
    <dxf>
      <fill>
        <patternFill patternType="none">
          <bgColor indexed="65"/>
        </patternFill>
      </fill>
      <alignment horizontal="center"/>
    </dxf>
  </rfmt>
  <rfmt sheetId="2" sqref="G83" start="0" length="0">
    <dxf>
      <alignment horizontal="center"/>
    </dxf>
  </rfmt>
  <rfmt sheetId="2" sqref="H83" start="0" length="0">
    <dxf>
      <fill>
        <patternFill patternType="none">
          <bgColor indexed="65"/>
        </patternFill>
      </fill>
      <alignment horizontal="center"/>
    </dxf>
  </rfmt>
  <rfmt sheetId="2" sqref="G84" start="0" length="0">
    <dxf>
      <alignment horizontal="center"/>
    </dxf>
  </rfmt>
  <rfmt sheetId="2" sqref="H84" start="0" length="0">
    <dxf>
      <fill>
        <patternFill patternType="none">
          <bgColor indexed="65"/>
        </patternFill>
      </fill>
      <alignment horizontal="center"/>
    </dxf>
  </rfmt>
  <rfmt sheetId="2" sqref="G85" start="0" length="0">
    <dxf>
      <alignment horizontal="center"/>
    </dxf>
  </rfmt>
  <rfmt sheetId="2" sqref="H85" start="0" length="0">
    <dxf>
      <fill>
        <patternFill patternType="none">
          <bgColor indexed="65"/>
        </patternFill>
      </fill>
      <alignment horizontal="center"/>
    </dxf>
  </rfmt>
  <rfmt sheetId="2" sqref="G86" start="0" length="0">
    <dxf>
      <alignment horizontal="center"/>
    </dxf>
  </rfmt>
  <rfmt sheetId="2" sqref="H86" start="0" length="0">
    <dxf>
      <fill>
        <patternFill patternType="none">
          <bgColor indexed="65"/>
        </patternFill>
      </fill>
      <alignment horizontal="center"/>
    </dxf>
  </rfmt>
  <rfmt sheetId="2" sqref="G88" start="0" length="0">
    <dxf>
      <alignment horizontal="center"/>
      <border outline="0">
        <right style="thin">
          <color indexed="64"/>
        </right>
      </border>
    </dxf>
  </rfmt>
  <rfmt sheetId="2" sqref="H88" start="0" length="0">
    <dxf>
      <fill>
        <patternFill patternType="none">
          <bgColor indexed="65"/>
        </patternFill>
      </fill>
      <alignment horizontal="center"/>
    </dxf>
  </rfmt>
  <rfmt sheetId="2" sqref="G90" start="0" length="0">
    <dxf>
      <alignment horizontal="center" vertical="top"/>
      <border outline="0">
        <right style="thin">
          <color indexed="64"/>
        </right>
      </border>
    </dxf>
  </rfmt>
  <rfmt sheetId="2" sqref="H90" start="0" length="0">
    <dxf>
      <numFmt numFmtId="4" formatCode="#,##0.00"/>
      <fill>
        <patternFill patternType="none">
          <bgColor indexed="65"/>
        </patternFill>
      </fill>
      <alignment horizontal="center" vertical="top"/>
    </dxf>
  </rfmt>
  <rfmt sheetId="2" sqref="G91" start="0" length="0">
    <dxf>
      <alignment horizontal="center"/>
      <border outline="0">
        <right style="thin">
          <color indexed="64"/>
        </right>
      </border>
    </dxf>
  </rfmt>
  <rfmt sheetId="2" sqref="H91" start="0" length="0">
    <dxf>
      <numFmt numFmtId="4" formatCode="#,##0.00"/>
      <fill>
        <patternFill patternType="none">
          <bgColor indexed="65"/>
        </patternFill>
      </fill>
      <alignment horizontal="center"/>
    </dxf>
  </rfmt>
  <rfmt sheetId="2" sqref="G92" start="0" length="0">
    <dxf>
      <alignment horizontal="center"/>
      <border outline="0">
        <right style="thin">
          <color indexed="64"/>
        </right>
      </border>
    </dxf>
  </rfmt>
  <rfmt sheetId="2" sqref="H92" start="0" length="0">
    <dxf>
      <numFmt numFmtId="4" formatCode="#,##0.00"/>
      <fill>
        <patternFill patternType="none">
          <bgColor indexed="65"/>
        </patternFill>
      </fill>
      <alignment horizontal="center"/>
    </dxf>
  </rfmt>
  <rfmt sheetId="2" sqref="G93" start="0" length="0">
    <dxf>
      <alignment horizontal="center"/>
      <border outline="0">
        <right style="thin">
          <color indexed="64"/>
        </right>
      </border>
    </dxf>
  </rfmt>
  <rfmt sheetId="2" sqref="H93" start="0" length="0">
    <dxf>
      <numFmt numFmtId="4" formatCode="#,##0.00"/>
      <fill>
        <patternFill patternType="none">
          <bgColor indexed="65"/>
        </patternFill>
      </fill>
      <alignment horizontal="center"/>
    </dxf>
  </rfmt>
  <rfmt sheetId="2" sqref="G94" start="0" length="0">
    <dxf>
      <alignment horizontal="center"/>
      <border outline="0">
        <right style="thin">
          <color indexed="64"/>
        </right>
      </border>
    </dxf>
  </rfmt>
  <rfmt sheetId="2" sqref="H94" start="0" length="0">
    <dxf>
      <numFmt numFmtId="4" formatCode="#,##0.00"/>
      <fill>
        <patternFill patternType="none">
          <bgColor indexed="65"/>
        </patternFill>
      </fill>
      <alignment horizontal="center"/>
    </dxf>
  </rfmt>
  <rfmt sheetId="2" sqref="G98" start="0" length="0">
    <dxf>
      <alignment horizontal="center" vertical="top"/>
    </dxf>
  </rfmt>
  <rfmt sheetId="2" sqref="H98" start="0" length="0">
    <dxf>
      <fill>
        <patternFill patternType="none">
          <bgColor indexed="65"/>
        </patternFill>
      </fill>
      <alignment horizontal="center" vertical="top"/>
    </dxf>
  </rfmt>
  <rfmt sheetId="2" sqref="G100" start="0" length="0">
    <dxf>
      <alignment horizontal="center"/>
    </dxf>
  </rfmt>
  <rfmt sheetId="2" sqref="H100" start="0" length="0">
    <dxf>
      <fill>
        <patternFill patternType="none">
          <bgColor indexed="65"/>
        </patternFill>
      </fill>
      <alignment horizontal="center" vertical="top"/>
    </dxf>
  </rfmt>
  <rfmt sheetId="2" sqref="G101" start="0" length="0">
    <dxf>
      <alignment horizontal="center"/>
    </dxf>
  </rfmt>
  <rfmt sheetId="2" sqref="H101" start="0" length="0">
    <dxf>
      <fill>
        <patternFill patternType="none">
          <bgColor indexed="65"/>
        </patternFill>
      </fill>
      <alignment horizontal="center" vertical="top"/>
    </dxf>
  </rfmt>
  <rfmt sheetId="2" sqref="G106" start="0" length="0">
    <dxf>
      <alignment horizontal="center"/>
    </dxf>
  </rfmt>
  <rfmt sheetId="2" sqref="H106" start="0" length="0">
    <dxf>
      <fill>
        <patternFill patternType="none">
          <bgColor indexed="65"/>
        </patternFill>
      </fill>
      <alignment horizontal="center" vertical="top"/>
    </dxf>
  </rfmt>
  <rfmt sheetId="2" sqref="G107" start="0" length="0">
    <dxf>
      <alignment horizontal="center"/>
    </dxf>
  </rfmt>
  <rfmt sheetId="2" sqref="H107" start="0" length="0">
    <dxf>
      <fill>
        <patternFill patternType="none">
          <bgColor indexed="65"/>
        </patternFill>
      </fill>
      <alignment horizontal="center" vertical="top"/>
    </dxf>
  </rfmt>
  <rfmt sheetId="2" sqref="G110" start="0" length="0">
    <dxf>
      <alignment horizontal="center"/>
    </dxf>
  </rfmt>
  <rfmt sheetId="2" sqref="H110" start="0" length="0">
    <dxf>
      <fill>
        <patternFill patternType="none">
          <bgColor indexed="65"/>
        </patternFill>
      </fill>
      <alignment horizontal="center"/>
    </dxf>
  </rfmt>
  <rfmt sheetId="2" sqref="G111" start="0" length="0">
    <dxf>
      <alignment horizontal="center"/>
    </dxf>
  </rfmt>
  <rfmt sheetId="2" sqref="H111" start="0" length="0">
    <dxf>
      <fill>
        <patternFill patternType="none">
          <bgColor indexed="65"/>
        </patternFill>
      </fill>
      <alignment horizontal="center"/>
    </dxf>
  </rfmt>
  <rfmt sheetId="2" sqref="G112" start="0" length="0">
    <dxf>
      <alignment horizontal="center"/>
    </dxf>
  </rfmt>
  <rfmt sheetId="2" sqref="H112" start="0" length="0">
    <dxf>
      <alignment horizontal="center"/>
    </dxf>
  </rfmt>
  <rfmt sheetId="2" sqref="G113" start="0" length="0">
    <dxf>
      <alignment horizontal="center"/>
    </dxf>
  </rfmt>
  <rfmt sheetId="2" sqref="H113" start="0" length="0">
    <dxf>
      <alignment horizontal="center"/>
    </dxf>
  </rfmt>
  <rfmt sheetId="2" sqref="G114" start="0" length="0">
    <dxf>
      <alignment horizontal="center"/>
    </dxf>
  </rfmt>
  <rfmt sheetId="2" sqref="H114" start="0" length="0">
    <dxf>
      <alignment horizontal="center"/>
    </dxf>
  </rfmt>
  <rfmt sheetId="2" sqref="G116" start="0" length="0">
    <dxf>
      <alignment horizontal="center"/>
    </dxf>
  </rfmt>
  <rfmt sheetId="2" sqref="H116" start="0" length="0">
    <dxf>
      <alignment horizontal="center"/>
    </dxf>
  </rfmt>
  <rfmt sheetId="2" sqref="G118" start="0" length="0">
    <dxf>
      <alignment horizontal="center"/>
    </dxf>
  </rfmt>
  <rfmt sheetId="2" sqref="H118" start="0" length="0">
    <dxf>
      <numFmt numFmtId="4" formatCode="#,##0.00"/>
      <alignment horizontal="center" vertical="top"/>
    </dxf>
  </rfmt>
  <rfmt sheetId="2" sqref="G119" start="0" length="0">
    <dxf>
      <alignment horizontal="center"/>
    </dxf>
  </rfmt>
  <rfmt sheetId="2" sqref="H119" start="0" length="0">
    <dxf>
      <numFmt numFmtId="4" formatCode="#,##0.00"/>
      <alignment horizontal="center"/>
    </dxf>
  </rfmt>
  <rfmt sheetId="2" sqref="G120" start="0" length="0">
    <dxf>
      <alignment horizontal="center"/>
    </dxf>
  </rfmt>
  <rfmt sheetId="2" sqref="H120" start="0" length="0">
    <dxf>
      <numFmt numFmtId="4" formatCode="#,##0.00"/>
      <alignment horizontal="center"/>
    </dxf>
  </rfmt>
  <rfmt sheetId="2" sqref="G121" start="0" length="0">
    <dxf>
      <alignment horizontal="center"/>
    </dxf>
  </rfmt>
  <rfmt sheetId="2" sqref="H121" start="0" length="0">
    <dxf>
      <numFmt numFmtId="4" formatCode="#,##0.00"/>
      <alignment horizontal="center"/>
    </dxf>
  </rfmt>
  <rfmt sheetId="2" sqref="G122" start="0" length="0">
    <dxf>
      <alignment horizontal="center"/>
    </dxf>
  </rfmt>
  <rfmt sheetId="2" sqref="H122" start="0" length="0">
    <dxf>
      <numFmt numFmtId="4" formatCode="#,##0.00"/>
      <alignment horizontal="center"/>
    </dxf>
  </rfmt>
  <rfmt sheetId="2" sqref="G125" start="0" length="0">
    <dxf>
      <alignment horizontal="center"/>
    </dxf>
  </rfmt>
  <rfmt sheetId="2" sqref="H125" start="0" length="0">
    <dxf>
      <alignment horizontal="center"/>
    </dxf>
  </rfmt>
  <rfmt sheetId="2" sqref="G126" start="0" length="0">
    <dxf>
      <alignment horizontal="center"/>
    </dxf>
  </rfmt>
  <rfmt sheetId="2" sqref="H126" start="0" length="0">
    <dxf>
      <alignment horizontal="center"/>
    </dxf>
  </rfmt>
  <rfmt sheetId="2" sqref="G127" start="0" length="0">
    <dxf>
      <alignment horizontal="center"/>
    </dxf>
  </rfmt>
  <rfmt sheetId="2" sqref="H127" start="0" length="0">
    <dxf>
      <alignment horizontal="center"/>
    </dxf>
  </rfmt>
  <rfmt sheetId="2" sqref="G128" start="0" length="0">
    <dxf>
      <alignment horizontal="center"/>
    </dxf>
  </rfmt>
  <rfmt sheetId="2" sqref="H128" start="0" length="0">
    <dxf>
      <alignment horizontal="center"/>
    </dxf>
  </rfmt>
  <rfmt sheetId="2" sqref="G129" start="0" length="0">
    <dxf>
      <alignment horizontal="center"/>
    </dxf>
  </rfmt>
  <rfmt sheetId="2" sqref="H129" start="0" length="0">
    <dxf>
      <alignment horizontal="center"/>
    </dxf>
  </rfmt>
  <rfmt sheetId="2" sqref="G131" start="0" length="0">
    <dxf>
      <alignment horizontal="center"/>
    </dxf>
  </rfmt>
  <rfmt sheetId="2" sqref="H131" start="0" length="0">
    <dxf>
      <alignment horizontal="center"/>
    </dxf>
  </rfmt>
  <rfmt sheetId="2" sqref="G133" start="0" length="0">
    <dxf>
      <alignment horizontal="center"/>
    </dxf>
  </rfmt>
  <rfmt sheetId="2" sqref="H133" start="0" length="0">
    <dxf>
      <alignment horizontal="center" vertical="top"/>
    </dxf>
  </rfmt>
  <rfmt sheetId="2" sqref="G134" start="0" length="0">
    <dxf>
      <alignment horizontal="center"/>
    </dxf>
  </rfmt>
  <rfmt sheetId="2" sqref="H134" start="0" length="0">
    <dxf>
      <alignment horizontal="center"/>
    </dxf>
  </rfmt>
  <rfmt sheetId="2" sqref="G135" start="0" length="0">
    <dxf>
      <alignment horizontal="center"/>
    </dxf>
  </rfmt>
  <rfmt sheetId="2" sqref="H135" start="0" length="0">
    <dxf>
      <alignment horizontal="center"/>
    </dxf>
  </rfmt>
  <rfmt sheetId="2" sqref="G136" start="0" length="0">
    <dxf>
      <alignment horizontal="center"/>
    </dxf>
  </rfmt>
  <rfmt sheetId="2" sqref="H136" start="0" length="0">
    <dxf>
      <alignment horizontal="center"/>
    </dxf>
  </rfmt>
  <rfmt sheetId="2" sqref="G137" start="0" length="0">
    <dxf>
      <alignment horizontal="center"/>
    </dxf>
  </rfmt>
  <rfmt sheetId="2" sqref="H137" start="0" length="0">
    <dxf>
      <alignment horizontal="center"/>
    </dxf>
  </rfmt>
  <rfmt sheetId="2" sqref="G140" start="0" length="0">
    <dxf>
      <alignment horizontal="center"/>
    </dxf>
  </rfmt>
  <rfmt sheetId="2" sqref="H140" start="0" length="0">
    <dxf>
      <alignment horizontal="center"/>
    </dxf>
  </rfmt>
  <rfmt sheetId="2" sqref="G141" start="0" length="0">
    <dxf>
      <alignment horizontal="center"/>
    </dxf>
  </rfmt>
  <rfmt sheetId="2" sqref="H141" start="0" length="0">
    <dxf>
      <alignment horizontal="center"/>
    </dxf>
  </rfmt>
  <rfmt sheetId="2" sqref="G142" start="0" length="0">
    <dxf>
      <alignment horizontal="center"/>
    </dxf>
  </rfmt>
  <rfmt sheetId="2" sqref="H142" start="0" length="0">
    <dxf>
      <alignment horizontal="center"/>
    </dxf>
  </rfmt>
  <rfmt sheetId="2" sqref="G143" start="0" length="0">
    <dxf>
      <alignment horizontal="center"/>
    </dxf>
  </rfmt>
  <rfmt sheetId="2" sqref="H143" start="0" length="0">
    <dxf>
      <alignment horizontal="center"/>
    </dxf>
  </rfmt>
  <rfmt sheetId="2" sqref="G144" start="0" length="0">
    <dxf>
      <alignment horizontal="center"/>
    </dxf>
  </rfmt>
  <rfmt sheetId="2" sqref="H144" start="0" length="0">
    <dxf>
      <alignment horizontal="center"/>
    </dxf>
  </rfmt>
  <rfmt sheetId="2" sqref="G146" start="0" length="0">
    <dxf>
      <alignment horizontal="center"/>
    </dxf>
  </rfmt>
  <rfmt sheetId="2" sqref="H146" start="0" length="0">
    <dxf>
      <alignment horizontal="center" vertical="top"/>
    </dxf>
  </rfmt>
  <rfmt sheetId="2" sqref="G148" start="0" length="0">
    <dxf>
      <alignment horizontal="center" vertical="top"/>
    </dxf>
  </rfmt>
  <rfmt sheetId="2" sqref="H148" start="0" length="0">
    <dxf>
      <alignment horizontal="center" vertical="top"/>
    </dxf>
  </rfmt>
  <rfmt sheetId="2" sqref="G149" start="0" length="0">
    <dxf>
      <alignment horizontal="center"/>
    </dxf>
  </rfmt>
  <rfmt sheetId="2" sqref="H149" start="0" length="0">
    <dxf>
      <alignment horizontal="center"/>
    </dxf>
  </rfmt>
  <rfmt sheetId="2" sqref="G150" start="0" length="0">
    <dxf>
      <alignment horizontal="center"/>
    </dxf>
  </rfmt>
  <rfmt sheetId="2" sqref="H150" start="0" length="0">
    <dxf>
      <alignment horizontal="center"/>
    </dxf>
  </rfmt>
  <rfmt sheetId="2" sqref="G151" start="0" length="0">
    <dxf>
      <alignment horizontal="center"/>
    </dxf>
  </rfmt>
  <rfmt sheetId="2" sqref="H151" start="0" length="0">
    <dxf>
      <alignment horizontal="center"/>
    </dxf>
  </rfmt>
  <rfmt sheetId="2" sqref="G152" start="0" length="0">
    <dxf>
      <alignment horizontal="center"/>
    </dxf>
  </rfmt>
  <rfmt sheetId="2" sqref="H152" start="0" length="0">
    <dxf>
      <alignment horizontal="center"/>
    </dxf>
  </rfmt>
  <rfmt sheetId="2" sqref="G156" start="0" length="0">
    <dxf>
      <alignment horizontal="center" vertical="top"/>
    </dxf>
  </rfmt>
  <rfmt sheetId="2" sqref="H156" start="0" length="0">
    <dxf>
      <alignment horizontal="center" vertical="top"/>
    </dxf>
  </rfmt>
  <rfmt sheetId="2" sqref="G157" start="0" length="0">
    <dxf>
      <alignment horizontal="center" vertical="top"/>
    </dxf>
  </rfmt>
  <rfmt sheetId="2" sqref="H157" start="0" length="0">
    <dxf>
      <alignment horizontal="center" vertical="top"/>
    </dxf>
  </rfmt>
  <rcc rId="7082" sId="2" odxf="1" dxf="1">
    <oc r="G158">
      <v>22.43284000000002</v>
    </oc>
    <nc r="G158" t="inlineStr">
      <is>
        <t>-</t>
      </is>
    </nc>
    <ndxf>
      <alignment horizontal="center" vertical="top"/>
      <border outline="0">
        <bottom style="thin">
          <color indexed="64"/>
        </bottom>
      </border>
    </ndxf>
  </rcc>
  <rcc rId="7083" sId="2" odxf="1" dxf="1">
    <nc r="H158" t="inlineStr">
      <is>
        <t>-</t>
      </is>
    </nc>
    <ndxf>
      <alignment horizontal="center" vertical="top"/>
      <border outline="0">
        <bottom style="thin">
          <color indexed="64"/>
        </bottom>
      </border>
    </ndxf>
  </rcc>
  <rfmt sheetId="2" s="1" sqref="G16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6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6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6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7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7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8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8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9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9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9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9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9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9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19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19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0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0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1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1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1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1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1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1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2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2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3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3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4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4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4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4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4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4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2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24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1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H3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I34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7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7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8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8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8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8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8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8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37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37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2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2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2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2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2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3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3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4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4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5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5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6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7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7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8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3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39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="1" sqref="G44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fmt sheetId="2" s="1" sqref="H440" start="0" length="0">
    <dxf>
      <font>
        <sz val="11"/>
        <color auto="1"/>
        <name val="Times New Roman"/>
        <family val="1"/>
        <charset val="204"/>
        <scheme val="none"/>
      </font>
      <numFmt numFmtId="4" formatCode="#,##0.00"/>
      <alignment vertical="bottom"/>
      <border outline="0">
        <right style="medium">
          <color indexed="64"/>
        </right>
      </border>
    </dxf>
  </rfmt>
  <rfmt sheetId="2" sqref="H428:H441" start="0" length="0">
    <dxf>
      <border>
        <right style="thin">
          <color indexed="64"/>
        </right>
      </border>
    </dxf>
  </rfmt>
  <rcc rId="7084" sId="2" numFmtId="4">
    <oc r="G400">
      <v>92.950999999999993</v>
    </oc>
    <nc r="G400">
      <v>94.17</v>
    </nc>
  </rcc>
  <rcc rId="7085" sId="2" numFmtId="4">
    <nc r="H400">
      <v>99.098699999999994</v>
    </nc>
  </rcc>
  <rfmt sheetId="2" sqref="H375:H388" start="0" length="0">
    <dxf>
      <border>
        <right style="thin">
          <color indexed="64"/>
        </right>
      </border>
    </dxf>
  </rfmt>
  <rfmt sheetId="2" sqref="G367:H367" start="0" length="2147483647">
    <dxf>
      <font>
        <name val="Times New Roman"/>
        <family val="1"/>
        <scheme val="none"/>
      </font>
    </dxf>
  </rfmt>
  <rfmt sheetId="2" sqref="G367:H367" start="0" length="2147483647">
    <dxf>
      <font>
        <sz val="10"/>
      </font>
    </dxf>
  </rfmt>
  <rfmt sheetId="2" sqref="G367:H367">
    <dxf>
      <fill>
        <patternFill patternType="solid">
          <bgColor theme="1" tint="0.499984740745262"/>
        </patternFill>
      </fill>
    </dxf>
  </rfmt>
  <rfmt sheetId="2" sqref="I341:I349" start="0" length="0">
    <dxf>
      <border>
        <right style="thin">
          <color indexed="64"/>
        </right>
      </border>
    </dxf>
  </rfmt>
  <rfmt sheetId="2" sqref="H266">
    <dxf>
      <numFmt numFmtId="4" formatCode="#,##0.00"/>
    </dxf>
  </rfmt>
  <rfmt sheetId="2" sqref="H265">
    <dxf>
      <numFmt numFmtId="4" formatCode="#,##0.00"/>
    </dxf>
  </rfmt>
  <rfmt sheetId="2" sqref="H252">
    <dxf>
      <numFmt numFmtId="4" formatCode="#,##0.00"/>
    </dxf>
  </rfmt>
  <rfmt sheetId="2" sqref="H235">
    <dxf>
      <numFmt numFmtId="4" formatCode="#,##0.00"/>
    </dxf>
  </rfmt>
  <rfmt sheetId="2" sqref="H240">
    <dxf>
      <numFmt numFmtId="4" formatCode="#,##0.00"/>
    </dxf>
  </rfmt>
  <rfmt sheetId="2" sqref="H222">
    <dxf>
      <numFmt numFmtId="4" formatCode="#,##0.00"/>
    </dxf>
  </rfmt>
  <rfmt sheetId="2" sqref="G217:H217">
    <dxf>
      <numFmt numFmtId="4" formatCode="#,##0.00"/>
    </dxf>
  </rfmt>
  <rfmt sheetId="2" sqref="H194:H204">
    <dxf>
      <numFmt numFmtId="4" formatCode="#,##0.00"/>
    </dxf>
  </rfmt>
  <rfmt sheetId="2" sqref="G167:H167">
    <dxf>
      <alignment vertical="center"/>
    </dxf>
  </rfmt>
  <rfmt sheetId="2" sqref="G167:H167">
    <dxf>
      <alignment horizontal="general"/>
    </dxf>
  </rfmt>
  <rfmt sheetId="2" sqref="G167:H167">
    <dxf>
      <alignment horizontal="center"/>
    </dxf>
  </rfmt>
  <rfmt sheetId="2" sqref="G167:H167">
    <dxf>
      <alignment vertical="bottom"/>
    </dxf>
  </rfmt>
  <rfmt sheetId="2" sqref="H167">
    <dxf>
      <alignment horizontal="general"/>
    </dxf>
  </rfmt>
  <rfmt sheetId="2" sqref="H167">
    <dxf>
      <numFmt numFmtId="2" formatCode="0.00"/>
    </dxf>
  </rfmt>
  <rfmt sheetId="2" sqref="H167">
    <dxf>
      <alignment horizontal="center"/>
    </dxf>
  </rfmt>
  <rfmt sheetId="2" sqref="G159:H159">
    <dxf>
      <fill>
        <patternFill patternType="solid">
          <bgColor theme="1" tint="0.499984740745262"/>
        </patternFill>
      </fill>
    </dxf>
  </rfmt>
  <rfmt sheetId="2" sqref="G165:H165" start="0" length="0">
    <dxf>
      <border>
        <bottom style="thin">
          <color indexed="64"/>
        </bottom>
      </border>
    </dxf>
  </rfmt>
  <rfmt sheetId="2" sqref="H248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H178:H249" start="0" length="0">
    <dxf>
      <border>
        <right style="thin">
          <color indexed="64"/>
        </right>
      </border>
    </dxf>
  </rfmt>
  <rfmt sheetId="2" sqref="H167:H177" start="0" length="0">
    <dxf>
      <border>
        <right style="thin">
          <color indexed="64"/>
        </right>
      </border>
    </dxf>
  </rfmt>
  <rfmt sheetId="2" sqref="H123:H165" start="0" length="0">
    <dxf>
      <border>
        <right style="thin">
          <color indexed="64"/>
        </right>
      </border>
    </dxf>
  </rfmt>
  <rfmt sheetId="2" sqref="H104:H121" start="0" length="0">
    <dxf>
      <border>
        <right style="thin">
          <color indexed="64"/>
        </right>
      </border>
    </dxf>
  </rfmt>
  <rfmt sheetId="2" sqref="H122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124:H124">
    <dxf>
      <fill>
        <patternFill>
          <bgColor theme="1" tint="0.499984740745262"/>
        </patternFill>
      </fill>
    </dxf>
  </rfmt>
  <rfmt sheetId="2" sqref="G109:H109">
    <dxf>
      <fill>
        <patternFill>
          <bgColor theme="1" tint="0.499984740745262"/>
        </patternFill>
      </fill>
    </dxf>
  </rfmt>
  <rfmt sheetId="2" sqref="H124" start="0" length="2147483647">
    <dxf>
      <font>
        <b val="0"/>
      </font>
    </dxf>
  </rfmt>
  <rfmt sheetId="2" sqref="G132:H132" start="0" length="2147483647">
    <dxf>
      <font>
        <b val="0"/>
      </font>
    </dxf>
  </rfmt>
  <rfmt sheetId="2" sqref="H130" start="0" length="2147483647">
    <dxf>
      <font>
        <b val="0"/>
      </font>
    </dxf>
  </rfmt>
  <rcmt sheetId="2" cell="H132" guid="{00000000-0000-0000-0000-000000000000}" action="delete" author="kascheevavv"/>
  <rfmt sheetId="2" sqref="H56:H103" start="0" length="0">
    <dxf>
      <border>
        <right style="thin">
          <color indexed="64"/>
        </right>
      </border>
    </dxf>
  </rfmt>
  <rfmt sheetId="2" sqref="H23:H56" start="0" length="0">
    <dxf>
      <border>
        <right style="thin">
          <color indexed="64"/>
        </right>
      </border>
    </dxf>
  </rfmt>
  <rfmt sheetId="2" sqref="G37:H37" start="0" length="0">
    <dxf>
      <border>
        <bottom style="thin">
          <color indexed="64"/>
        </bottom>
      </border>
    </dxf>
  </rfmt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88" sId="2" odxf="1" s="1" dxf="1">
    <nc r="D255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089" sId="2">
    <nc r="E255" t="inlineStr">
      <is>
        <t>-</t>
      </is>
    </nc>
  </rcc>
  <rcc rId="7090" sId="2" odxf="1" dxf="1">
    <nc r="F255" t="inlineStr">
      <is>
        <t>-</t>
      </is>
    </nc>
    <odxf>
      <font>
        <sz val="10"/>
        <color rgb="FFFF0000"/>
        <name val="Times New Roman"/>
        <family val="1"/>
        <scheme val="none"/>
      </font>
    </odxf>
    <ndxf>
      <font>
        <sz val="10"/>
        <color rgb="FFFF0000"/>
        <name val="Times New Roman"/>
        <family val="1"/>
        <scheme val="none"/>
      </font>
    </ndxf>
  </rcc>
  <rcc rId="7091" sId="2" odxf="1" s="1" dxf="1">
    <nc r="D256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092" sId="2">
    <nc r="E256" t="inlineStr">
      <is>
        <t>-</t>
      </is>
    </nc>
  </rcc>
  <rcc rId="7093" sId="2">
    <nc r="F256" t="inlineStr">
      <is>
        <t>-</t>
      </is>
    </nc>
  </rcc>
  <rcc rId="7094" sId="2" odxf="1" s="1" dxf="1">
    <nc r="D257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095" sId="2">
    <nc r="E257" t="inlineStr">
      <is>
        <t>-</t>
      </is>
    </nc>
  </rcc>
  <rcc rId="7096" sId="2">
    <nc r="F257" t="inlineStr">
      <is>
        <t>-</t>
      </is>
    </nc>
  </rcc>
  <rcc rId="7097" sId="2" odxf="1" s="1" dxf="1">
    <nc r="D25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098" sId="2">
    <nc r="E258" t="inlineStr">
      <is>
        <t>-</t>
      </is>
    </nc>
  </rcc>
  <rcc rId="7099" sId="2">
    <nc r="F258" t="inlineStr">
      <is>
        <t>-</t>
      </is>
    </nc>
  </rcc>
  <rcc rId="7100" sId="2" odxf="1" s="1" dxf="1">
    <nc r="D259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01" sId="2">
    <nc r="E259" t="inlineStr">
      <is>
        <t>-</t>
      </is>
    </nc>
  </rcc>
  <rcc rId="7102" sId="2">
    <nc r="F259" t="inlineStr">
      <is>
        <t>-</t>
      </is>
    </nc>
  </rcc>
  <rcc rId="7103" sId="2" odxf="1" s="1" dxf="1">
    <nc r="D26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04" sId="2">
    <nc r="E260" t="inlineStr">
      <is>
        <t>-</t>
      </is>
    </nc>
  </rcc>
  <rcc rId="7105" sId="2">
    <nc r="F260" t="inlineStr">
      <is>
        <t>-</t>
      </is>
    </nc>
  </rcc>
  <rcc rId="7106" sId="2" odxf="1" s="1" dxf="1">
    <nc r="D26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07" sId="2">
    <nc r="E261" t="inlineStr">
      <is>
        <t>-</t>
      </is>
    </nc>
  </rcc>
  <rcc rId="7108" sId="2">
    <nc r="F261" t="inlineStr">
      <is>
        <t>-</t>
      </is>
    </nc>
  </rcc>
  <rcc rId="7109" sId="2" odxf="1" s="1" dxf="1">
    <nc r="D26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10" sId="2">
    <nc r="E262" t="inlineStr">
      <is>
        <t>-</t>
      </is>
    </nc>
  </rcc>
  <rcc rId="7111" sId="2">
    <nc r="F262" t="inlineStr">
      <is>
        <t>-</t>
      </is>
    </nc>
  </rcc>
  <rcc rId="7112" sId="2" odxf="1" s="1" dxf="1">
    <nc r="D263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13" sId="2">
    <nc r="E263" t="inlineStr">
      <is>
        <t>-</t>
      </is>
    </nc>
  </rcc>
  <rcc rId="7114" sId="2">
    <nc r="F263" t="inlineStr">
      <is>
        <t>-</t>
      </is>
    </nc>
  </rcc>
  <rcc rId="7115" sId="2" odxf="1" s="1" dxf="1">
    <nc r="D26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116" sId="2">
    <nc r="E264" t="inlineStr">
      <is>
        <t>-</t>
      </is>
    </nc>
  </rcc>
  <rcc rId="7117" sId="2">
    <nc r="F264" t="inlineStr">
      <is>
        <t>-</t>
      </is>
    </nc>
  </rcc>
  <rcc rId="7118" sId="2">
    <nc r="I255" t="inlineStr">
      <is>
        <t>-</t>
      </is>
    </nc>
  </rcc>
  <rcc rId="7119" sId="2">
    <nc r="J255" t="inlineStr">
      <is>
        <t>-</t>
      </is>
    </nc>
  </rcc>
  <rcc rId="7120" sId="2">
    <nc r="K255" t="inlineStr">
      <is>
        <t>-</t>
      </is>
    </nc>
  </rcc>
  <rcc rId="7121" sId="2">
    <nc r="L255" t="inlineStr">
      <is>
        <t>-</t>
      </is>
    </nc>
  </rcc>
  <rcc rId="7122" sId="2">
    <nc r="M255" t="inlineStr">
      <is>
        <t>-</t>
      </is>
    </nc>
  </rcc>
  <rcc rId="7123" sId="2">
    <nc r="N255" t="inlineStr">
      <is>
        <t>-</t>
      </is>
    </nc>
  </rcc>
  <rcc rId="7124" sId="2">
    <nc r="O255" t="inlineStr">
      <is>
        <t>-</t>
      </is>
    </nc>
  </rcc>
  <rcc rId="7125" sId="2">
    <nc r="P255" t="inlineStr">
      <is>
        <t>-</t>
      </is>
    </nc>
  </rcc>
  <rcc rId="7126" sId="2">
    <nc r="Q255" t="inlineStr">
      <is>
        <t>-</t>
      </is>
    </nc>
  </rcc>
  <rcc rId="7127" sId="2">
    <nc r="R255" t="inlineStr">
      <is>
        <t>-</t>
      </is>
    </nc>
  </rcc>
  <rcc rId="7128" sId="2">
    <nc r="S255" t="inlineStr">
      <is>
        <t>-</t>
      </is>
    </nc>
  </rcc>
  <rcc rId="7129" sId="2">
    <nc r="T255" t="inlineStr">
      <is>
        <t>-</t>
      </is>
    </nc>
  </rcc>
  <rcc rId="7130" sId="2">
    <nc r="U255" t="inlineStr">
      <is>
        <t>-</t>
      </is>
    </nc>
  </rcc>
  <rcc rId="7131" sId="2">
    <nc r="I256" t="inlineStr">
      <is>
        <t>-</t>
      </is>
    </nc>
  </rcc>
  <rcc rId="7132" sId="2">
    <nc r="J256" t="inlineStr">
      <is>
        <t>-</t>
      </is>
    </nc>
  </rcc>
  <rcc rId="7133" sId="2">
    <nc r="K256" t="inlineStr">
      <is>
        <t>-</t>
      </is>
    </nc>
  </rcc>
  <rcc rId="7134" sId="2">
    <nc r="L256" t="inlineStr">
      <is>
        <t>-</t>
      </is>
    </nc>
  </rcc>
  <rcc rId="7135" sId="2">
    <nc r="M256" t="inlineStr">
      <is>
        <t>-</t>
      </is>
    </nc>
  </rcc>
  <rcc rId="7136" sId="2">
    <nc r="N256" t="inlineStr">
      <is>
        <t>-</t>
      </is>
    </nc>
  </rcc>
  <rcc rId="7137" sId="2">
    <nc r="O256" t="inlineStr">
      <is>
        <t>-</t>
      </is>
    </nc>
  </rcc>
  <rcc rId="7138" sId="2">
    <nc r="P256" t="inlineStr">
      <is>
        <t>-</t>
      </is>
    </nc>
  </rcc>
  <rcc rId="7139" sId="2">
    <nc r="Q256" t="inlineStr">
      <is>
        <t>-</t>
      </is>
    </nc>
  </rcc>
  <rcc rId="7140" sId="2">
    <nc r="R256" t="inlineStr">
      <is>
        <t>-</t>
      </is>
    </nc>
  </rcc>
  <rcc rId="7141" sId="2">
    <nc r="S256" t="inlineStr">
      <is>
        <t>-</t>
      </is>
    </nc>
  </rcc>
  <rcc rId="7142" sId="2">
    <nc r="T256" t="inlineStr">
      <is>
        <t>-</t>
      </is>
    </nc>
  </rcc>
  <rcc rId="7143" sId="2">
    <nc r="U256" t="inlineStr">
      <is>
        <t>-</t>
      </is>
    </nc>
  </rcc>
  <rcc rId="7144" sId="2">
    <nc r="I257" t="inlineStr">
      <is>
        <t>-</t>
      </is>
    </nc>
  </rcc>
  <rcc rId="7145" sId="2">
    <nc r="J257" t="inlineStr">
      <is>
        <t>-</t>
      </is>
    </nc>
  </rcc>
  <rcc rId="7146" sId="2">
    <nc r="K257" t="inlineStr">
      <is>
        <t>-</t>
      </is>
    </nc>
  </rcc>
  <rcc rId="7147" sId="2">
    <nc r="L257" t="inlineStr">
      <is>
        <t>-</t>
      </is>
    </nc>
  </rcc>
  <rcc rId="7148" sId="2">
    <nc r="M257" t="inlineStr">
      <is>
        <t>-</t>
      </is>
    </nc>
  </rcc>
  <rcc rId="7149" sId="2">
    <nc r="N257" t="inlineStr">
      <is>
        <t>-</t>
      </is>
    </nc>
  </rcc>
  <rcc rId="7150" sId="2">
    <nc r="O257" t="inlineStr">
      <is>
        <t>-</t>
      </is>
    </nc>
  </rcc>
  <rcc rId="7151" sId="2">
    <nc r="P257" t="inlineStr">
      <is>
        <t>-</t>
      </is>
    </nc>
  </rcc>
  <rcc rId="7152" sId="2">
    <nc r="Q257" t="inlineStr">
      <is>
        <t>-</t>
      </is>
    </nc>
  </rcc>
  <rcc rId="7153" sId="2">
    <nc r="R257" t="inlineStr">
      <is>
        <t>-</t>
      </is>
    </nc>
  </rcc>
  <rcc rId="7154" sId="2">
    <nc r="S257" t="inlineStr">
      <is>
        <t>-</t>
      </is>
    </nc>
  </rcc>
  <rcc rId="7155" sId="2">
    <nc r="T257" t="inlineStr">
      <is>
        <t>-</t>
      </is>
    </nc>
  </rcc>
  <rcc rId="7156" sId="2">
    <nc r="U257" t="inlineStr">
      <is>
        <t>-</t>
      </is>
    </nc>
  </rcc>
  <rcc rId="7157" sId="2">
    <nc r="I258" t="inlineStr">
      <is>
        <t>-</t>
      </is>
    </nc>
  </rcc>
  <rcc rId="7158" sId="2">
    <nc r="J258" t="inlineStr">
      <is>
        <t>-</t>
      </is>
    </nc>
  </rcc>
  <rcc rId="7159" sId="2">
    <nc r="K258" t="inlineStr">
      <is>
        <t>-</t>
      </is>
    </nc>
  </rcc>
  <rcc rId="7160" sId="2">
    <nc r="L258" t="inlineStr">
      <is>
        <t>-</t>
      </is>
    </nc>
  </rcc>
  <rcc rId="7161" sId="2">
    <nc r="M258" t="inlineStr">
      <is>
        <t>-</t>
      </is>
    </nc>
  </rcc>
  <rcc rId="7162" sId="2">
    <nc r="N258" t="inlineStr">
      <is>
        <t>-</t>
      </is>
    </nc>
  </rcc>
  <rcc rId="7163" sId="2">
    <nc r="O258" t="inlineStr">
      <is>
        <t>-</t>
      </is>
    </nc>
  </rcc>
  <rcc rId="7164" sId="2">
    <nc r="P258" t="inlineStr">
      <is>
        <t>-</t>
      </is>
    </nc>
  </rcc>
  <rcc rId="7165" sId="2">
    <nc r="Q258" t="inlineStr">
      <is>
        <t>-</t>
      </is>
    </nc>
  </rcc>
  <rcc rId="7166" sId="2">
    <nc r="R258" t="inlineStr">
      <is>
        <t>-</t>
      </is>
    </nc>
  </rcc>
  <rcc rId="7167" sId="2">
    <nc r="S258" t="inlineStr">
      <is>
        <t>-</t>
      </is>
    </nc>
  </rcc>
  <rcc rId="7168" sId="2">
    <nc r="T258" t="inlineStr">
      <is>
        <t>-</t>
      </is>
    </nc>
  </rcc>
  <rcc rId="7169" sId="2">
    <nc r="U258" t="inlineStr">
      <is>
        <t>-</t>
      </is>
    </nc>
  </rcc>
  <rcc rId="7170" sId="2">
    <nc r="I259" t="inlineStr">
      <is>
        <t>-</t>
      </is>
    </nc>
  </rcc>
  <rcc rId="7171" sId="2">
    <nc r="J259" t="inlineStr">
      <is>
        <t>-</t>
      </is>
    </nc>
  </rcc>
  <rcc rId="7172" sId="2">
    <nc r="K259" t="inlineStr">
      <is>
        <t>-</t>
      </is>
    </nc>
  </rcc>
  <rcc rId="7173" sId="2">
    <nc r="L259" t="inlineStr">
      <is>
        <t>-</t>
      </is>
    </nc>
  </rcc>
  <rcc rId="7174" sId="2">
    <nc r="M259" t="inlineStr">
      <is>
        <t>-</t>
      </is>
    </nc>
  </rcc>
  <rcc rId="7175" sId="2">
    <nc r="N259" t="inlineStr">
      <is>
        <t>-</t>
      </is>
    </nc>
  </rcc>
  <rcc rId="7176" sId="2">
    <nc r="O259" t="inlineStr">
      <is>
        <t>-</t>
      </is>
    </nc>
  </rcc>
  <rcc rId="7177" sId="2">
    <nc r="P259" t="inlineStr">
      <is>
        <t>-</t>
      </is>
    </nc>
  </rcc>
  <rcc rId="7178" sId="2">
    <nc r="Q259" t="inlineStr">
      <is>
        <t>-</t>
      </is>
    </nc>
  </rcc>
  <rcc rId="7179" sId="2">
    <nc r="R259" t="inlineStr">
      <is>
        <t>-</t>
      </is>
    </nc>
  </rcc>
  <rcc rId="7180" sId="2">
    <nc r="S259" t="inlineStr">
      <is>
        <t>-</t>
      </is>
    </nc>
  </rcc>
  <rcc rId="7181" sId="2">
    <nc r="T259" t="inlineStr">
      <is>
        <t>-</t>
      </is>
    </nc>
  </rcc>
  <rcc rId="7182" sId="2">
    <nc r="U259" t="inlineStr">
      <is>
        <t>-</t>
      </is>
    </nc>
  </rcc>
  <rcc rId="7183" sId="2">
    <nc r="I260" t="inlineStr">
      <is>
        <t>-</t>
      </is>
    </nc>
  </rcc>
  <rcc rId="7184" sId="2">
    <nc r="J260" t="inlineStr">
      <is>
        <t>-</t>
      </is>
    </nc>
  </rcc>
  <rcc rId="7185" sId="2">
    <nc r="K260" t="inlineStr">
      <is>
        <t>-</t>
      </is>
    </nc>
  </rcc>
  <rcc rId="7186" sId="2">
    <nc r="L260" t="inlineStr">
      <is>
        <t>-</t>
      </is>
    </nc>
  </rcc>
  <rcc rId="7187" sId="2">
    <nc r="M260" t="inlineStr">
      <is>
        <t>-</t>
      </is>
    </nc>
  </rcc>
  <rcc rId="7188" sId="2">
    <nc r="N260" t="inlineStr">
      <is>
        <t>-</t>
      </is>
    </nc>
  </rcc>
  <rcc rId="7189" sId="2">
    <nc r="O260" t="inlineStr">
      <is>
        <t>-</t>
      </is>
    </nc>
  </rcc>
  <rcc rId="7190" sId="2">
    <nc r="P260" t="inlineStr">
      <is>
        <t>-</t>
      </is>
    </nc>
  </rcc>
  <rcc rId="7191" sId="2">
    <nc r="Q260" t="inlineStr">
      <is>
        <t>-</t>
      </is>
    </nc>
  </rcc>
  <rcc rId="7192" sId="2">
    <nc r="R260" t="inlineStr">
      <is>
        <t>-</t>
      </is>
    </nc>
  </rcc>
  <rcc rId="7193" sId="2">
    <nc r="S260" t="inlineStr">
      <is>
        <t>-</t>
      </is>
    </nc>
  </rcc>
  <rcc rId="7194" sId="2">
    <nc r="T260" t="inlineStr">
      <is>
        <t>-</t>
      </is>
    </nc>
  </rcc>
  <rcc rId="7195" sId="2">
    <nc r="U260" t="inlineStr">
      <is>
        <t>-</t>
      </is>
    </nc>
  </rcc>
  <rcc rId="7196" sId="2">
    <nc r="I261" t="inlineStr">
      <is>
        <t>-</t>
      </is>
    </nc>
  </rcc>
  <rcc rId="7197" sId="2">
    <nc r="J261" t="inlineStr">
      <is>
        <t>-</t>
      </is>
    </nc>
  </rcc>
  <rcc rId="7198" sId="2">
    <nc r="K261" t="inlineStr">
      <is>
        <t>-</t>
      </is>
    </nc>
  </rcc>
  <rcc rId="7199" sId="2">
    <nc r="L261" t="inlineStr">
      <is>
        <t>-</t>
      </is>
    </nc>
  </rcc>
  <rcc rId="7200" sId="2">
    <nc r="M261" t="inlineStr">
      <is>
        <t>-</t>
      </is>
    </nc>
  </rcc>
  <rcc rId="7201" sId="2">
    <nc r="N261" t="inlineStr">
      <is>
        <t>-</t>
      </is>
    </nc>
  </rcc>
  <rcc rId="7202" sId="2">
    <nc r="O261" t="inlineStr">
      <is>
        <t>-</t>
      </is>
    </nc>
  </rcc>
  <rcc rId="7203" sId="2">
    <nc r="P261" t="inlineStr">
      <is>
        <t>-</t>
      </is>
    </nc>
  </rcc>
  <rcc rId="7204" sId="2">
    <nc r="Q261" t="inlineStr">
      <is>
        <t>-</t>
      </is>
    </nc>
  </rcc>
  <rcc rId="7205" sId="2">
    <nc r="R261" t="inlineStr">
      <is>
        <t>-</t>
      </is>
    </nc>
  </rcc>
  <rcc rId="7206" sId="2">
    <nc r="S261" t="inlineStr">
      <is>
        <t>-</t>
      </is>
    </nc>
  </rcc>
  <rcc rId="7207" sId="2">
    <nc r="T261" t="inlineStr">
      <is>
        <t>-</t>
      </is>
    </nc>
  </rcc>
  <rcc rId="7208" sId="2">
    <nc r="U261" t="inlineStr">
      <is>
        <t>-</t>
      </is>
    </nc>
  </rcc>
  <rcc rId="7209" sId="2">
    <nc r="I262" t="inlineStr">
      <is>
        <t>-</t>
      </is>
    </nc>
  </rcc>
  <rcc rId="7210" sId="2">
    <nc r="J262" t="inlineStr">
      <is>
        <t>-</t>
      </is>
    </nc>
  </rcc>
  <rcc rId="7211" sId="2">
    <nc r="K262" t="inlineStr">
      <is>
        <t>-</t>
      </is>
    </nc>
  </rcc>
  <rcc rId="7212" sId="2">
    <nc r="L262" t="inlineStr">
      <is>
        <t>-</t>
      </is>
    </nc>
  </rcc>
  <rcc rId="7213" sId="2">
    <nc r="M262" t="inlineStr">
      <is>
        <t>-</t>
      </is>
    </nc>
  </rcc>
  <rcc rId="7214" sId="2">
    <nc r="N262" t="inlineStr">
      <is>
        <t>-</t>
      </is>
    </nc>
  </rcc>
  <rcc rId="7215" sId="2">
    <nc r="O262" t="inlineStr">
      <is>
        <t>-</t>
      </is>
    </nc>
  </rcc>
  <rcc rId="7216" sId="2">
    <nc r="P262" t="inlineStr">
      <is>
        <t>-</t>
      </is>
    </nc>
  </rcc>
  <rcc rId="7217" sId="2">
    <nc r="Q262" t="inlineStr">
      <is>
        <t>-</t>
      </is>
    </nc>
  </rcc>
  <rcc rId="7218" sId="2">
    <nc r="R262" t="inlineStr">
      <is>
        <t>-</t>
      </is>
    </nc>
  </rcc>
  <rcc rId="7219" sId="2">
    <nc r="S262" t="inlineStr">
      <is>
        <t>-</t>
      </is>
    </nc>
  </rcc>
  <rcc rId="7220" sId="2">
    <nc r="T262" t="inlineStr">
      <is>
        <t>-</t>
      </is>
    </nc>
  </rcc>
  <rcc rId="7221" sId="2">
    <nc r="U262" t="inlineStr">
      <is>
        <t>-</t>
      </is>
    </nc>
  </rcc>
  <rcc rId="7222" sId="2">
    <nc r="I263" t="inlineStr">
      <is>
        <t>-</t>
      </is>
    </nc>
  </rcc>
  <rcc rId="7223" sId="2">
    <nc r="J263" t="inlineStr">
      <is>
        <t>-</t>
      </is>
    </nc>
  </rcc>
  <rcc rId="7224" sId="2">
    <nc r="K263" t="inlineStr">
      <is>
        <t>-</t>
      </is>
    </nc>
  </rcc>
  <rcc rId="7225" sId="2">
    <nc r="L263" t="inlineStr">
      <is>
        <t>-</t>
      </is>
    </nc>
  </rcc>
  <rcc rId="7226" sId="2">
    <nc r="M263" t="inlineStr">
      <is>
        <t>-</t>
      </is>
    </nc>
  </rcc>
  <rcc rId="7227" sId="2">
    <nc r="N263" t="inlineStr">
      <is>
        <t>-</t>
      </is>
    </nc>
  </rcc>
  <rcc rId="7228" sId="2">
    <nc r="O263" t="inlineStr">
      <is>
        <t>-</t>
      </is>
    </nc>
  </rcc>
  <rcc rId="7229" sId="2">
    <nc r="P263" t="inlineStr">
      <is>
        <t>-</t>
      </is>
    </nc>
  </rcc>
  <rcc rId="7230" sId="2">
    <nc r="Q263" t="inlineStr">
      <is>
        <t>-</t>
      </is>
    </nc>
  </rcc>
  <rcc rId="7231" sId="2">
    <nc r="R263" t="inlineStr">
      <is>
        <t>-</t>
      </is>
    </nc>
  </rcc>
  <rcc rId="7232" sId="2">
    <nc r="S263" t="inlineStr">
      <is>
        <t>-</t>
      </is>
    </nc>
  </rcc>
  <rcc rId="7233" sId="2">
    <nc r="T263" t="inlineStr">
      <is>
        <t>-</t>
      </is>
    </nc>
  </rcc>
  <rcc rId="7234" sId="2">
    <nc r="U263" t="inlineStr">
      <is>
        <t>-</t>
      </is>
    </nc>
  </rcc>
  <rcc rId="7235" sId="2">
    <nc r="I264" t="inlineStr">
      <is>
        <t>-</t>
      </is>
    </nc>
  </rcc>
  <rcc rId="7236" sId="2">
    <nc r="J264" t="inlineStr">
      <is>
        <t>-</t>
      </is>
    </nc>
  </rcc>
  <rcc rId="7237" sId="2">
    <nc r="K264" t="inlineStr">
      <is>
        <t>-</t>
      </is>
    </nc>
  </rcc>
  <rcc rId="7238" sId="2">
    <nc r="L264" t="inlineStr">
      <is>
        <t>-</t>
      </is>
    </nc>
  </rcc>
  <rcc rId="7239" sId="2">
    <nc r="M264" t="inlineStr">
      <is>
        <t>-</t>
      </is>
    </nc>
  </rcc>
  <rcc rId="7240" sId="2">
    <nc r="N264" t="inlineStr">
      <is>
        <t>-</t>
      </is>
    </nc>
  </rcc>
  <rcc rId="7241" sId="2">
    <nc r="O264" t="inlineStr">
      <is>
        <t>-</t>
      </is>
    </nc>
  </rcc>
  <rcc rId="7242" sId="2">
    <nc r="P264" t="inlineStr">
      <is>
        <t>-</t>
      </is>
    </nc>
  </rcc>
  <rcc rId="7243" sId="2">
    <nc r="Q264" t="inlineStr">
      <is>
        <t>-</t>
      </is>
    </nc>
  </rcc>
  <rcc rId="7244" sId="2">
    <nc r="R264" t="inlineStr">
      <is>
        <t>-</t>
      </is>
    </nc>
  </rcc>
  <rcc rId="7245" sId="2">
    <nc r="S264" t="inlineStr">
      <is>
        <t>-</t>
      </is>
    </nc>
  </rcc>
  <rcc rId="7246" sId="2">
    <nc r="T264" t="inlineStr">
      <is>
        <t>-</t>
      </is>
    </nc>
  </rcc>
  <rcc rId="7247" sId="2">
    <nc r="U264" t="inlineStr">
      <is>
        <t>-</t>
      </is>
    </nc>
  </rcc>
  <rcc rId="7248" sId="2">
    <nc r="G269" t="inlineStr">
      <is>
        <t>-</t>
      </is>
    </nc>
  </rcc>
  <rcc rId="7249" sId="2">
    <nc r="H269" t="inlineStr">
      <is>
        <t>-</t>
      </is>
    </nc>
  </rcc>
  <rcc rId="7250" sId="2">
    <nc r="G270" t="inlineStr">
      <is>
        <t>-</t>
      </is>
    </nc>
  </rcc>
  <rcc rId="7251" sId="2">
    <nc r="H270" t="inlineStr">
      <is>
        <t>-</t>
      </is>
    </nc>
  </rcc>
  <rcc rId="7252" sId="2">
    <nc r="G271" t="inlineStr">
      <is>
        <t>-</t>
      </is>
    </nc>
  </rcc>
  <rcc rId="7253" sId="2">
    <nc r="H271" t="inlineStr">
      <is>
        <t>-</t>
      </is>
    </nc>
  </rcc>
  <rcc rId="7254" sId="2">
    <nc r="G272" t="inlineStr">
      <is>
        <t>-</t>
      </is>
    </nc>
  </rcc>
  <rcc rId="7255" sId="2">
    <nc r="H272" t="inlineStr">
      <is>
        <t>-</t>
      </is>
    </nc>
  </rcc>
  <rcc rId="7256" sId="2">
    <nc r="G281" t="inlineStr">
      <is>
        <t>-</t>
      </is>
    </nc>
  </rcc>
  <rcc rId="7257" sId="2">
    <nc r="H281" t="inlineStr">
      <is>
        <t>-</t>
      </is>
    </nc>
  </rcc>
  <rcc rId="7258" sId="2">
    <nc r="G282" t="inlineStr">
      <is>
        <t>-</t>
      </is>
    </nc>
  </rcc>
  <rcc rId="7259" sId="2">
    <nc r="H282" t="inlineStr">
      <is>
        <t>-</t>
      </is>
    </nc>
  </rcc>
  <rcc rId="7260" sId="2">
    <nc r="G265" t="inlineStr">
      <is>
        <t>-</t>
      </is>
    </nc>
  </rcc>
  <rcc rId="7261" sId="2">
    <nc r="G266" t="inlineStr">
      <is>
        <t>-</t>
      </is>
    </nc>
  </rcc>
  <rcc rId="7262" sId="2" odxf="1" s="1" dxf="1">
    <nc r="D266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63" sId="2">
    <nc r="E266" t="inlineStr">
      <is>
        <t>-</t>
      </is>
    </nc>
  </rcc>
  <rcc rId="7264" sId="2">
    <nc r="F266" t="inlineStr">
      <is>
        <t>-</t>
      </is>
    </nc>
  </rcc>
  <rcc rId="7265" sId="2" odxf="1" s="1" dxf="1">
    <nc r="D267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66" sId="2">
    <nc r="E267" t="inlineStr">
      <is>
        <t>-</t>
      </is>
    </nc>
  </rcc>
  <rcc rId="7267" sId="2">
    <nc r="F267" t="inlineStr">
      <is>
        <t>-</t>
      </is>
    </nc>
  </rcc>
  <rcc rId="7268" sId="2" odxf="1" s="1" dxf="1">
    <nc r="D26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69" sId="2">
    <nc r="E268" t="inlineStr">
      <is>
        <t>-</t>
      </is>
    </nc>
  </rcc>
  <rcc rId="7270" sId="2">
    <nc r="F268" t="inlineStr">
      <is>
        <t>-</t>
      </is>
    </nc>
  </rcc>
  <rcc rId="7271" sId="2" odxf="1" s="1" dxf="1">
    <nc r="D269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72" sId="2">
    <nc r="E269" t="inlineStr">
      <is>
        <t>-</t>
      </is>
    </nc>
  </rcc>
  <rcc rId="7273" sId="2">
    <nc r="F269" t="inlineStr">
      <is>
        <t>-</t>
      </is>
    </nc>
  </rcc>
  <rcc rId="7274" sId="2" odxf="1" s="1" dxf="1">
    <nc r="D27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75" sId="2">
    <nc r="E270" t="inlineStr">
      <is>
        <t>-</t>
      </is>
    </nc>
  </rcc>
  <rcc rId="7276" sId="2">
    <nc r="F270" t="inlineStr">
      <is>
        <t>-</t>
      </is>
    </nc>
  </rcc>
  <rcc rId="7277" sId="2" odxf="1" s="1" dxf="1">
    <nc r="D27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78" sId="2">
    <nc r="E271" t="inlineStr">
      <is>
        <t>-</t>
      </is>
    </nc>
  </rcc>
  <rcc rId="7279" sId="2">
    <nc r="F271" t="inlineStr">
      <is>
        <t>-</t>
      </is>
    </nc>
  </rcc>
  <rcc rId="7280" sId="2" odxf="1" s="1" dxf="1">
    <nc r="D27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81" sId="2">
    <nc r="E272" t="inlineStr">
      <is>
        <t>-</t>
      </is>
    </nc>
  </rcc>
  <rcc rId="7282" sId="2">
    <nc r="F272" t="inlineStr">
      <is>
        <t>-</t>
      </is>
    </nc>
  </rcc>
  <rcc rId="7283" sId="2" odxf="1" s="1" dxf="1">
    <nc r="D273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84" sId="2">
    <nc r="E273" t="inlineStr">
      <is>
        <t>-</t>
      </is>
    </nc>
  </rcc>
  <rcc rId="7285" sId="2">
    <nc r="F273" t="inlineStr">
      <is>
        <t>-</t>
      </is>
    </nc>
  </rcc>
  <rcc rId="7286" sId="2" odxf="1" s="1" dxf="1">
    <nc r="D27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87" sId="2">
    <nc r="E274" t="inlineStr">
      <is>
        <t>-</t>
      </is>
    </nc>
  </rcc>
  <rcc rId="7288" sId="2">
    <nc r="F274" t="inlineStr">
      <is>
        <t>-</t>
      </is>
    </nc>
  </rcc>
  <rcc rId="7289" sId="2" odxf="1" s="1" dxf="1">
    <nc r="D275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90" sId="2">
    <nc r="E275" t="inlineStr">
      <is>
        <t>-</t>
      </is>
    </nc>
  </rcc>
  <rcc rId="7291" sId="2">
    <nc r="F275" t="inlineStr">
      <is>
        <t>-</t>
      </is>
    </nc>
  </rcc>
  <rcc rId="7292" sId="2" odxf="1" s="1" dxf="1">
    <nc r="D276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93" sId="2">
    <nc r="E276" t="inlineStr">
      <is>
        <t>-</t>
      </is>
    </nc>
  </rcc>
  <rcc rId="7294" sId="2">
    <nc r="F276" t="inlineStr">
      <is>
        <t>-</t>
      </is>
    </nc>
  </rcc>
  <rcc rId="7295" sId="2" odxf="1" s="1" dxf="1">
    <nc r="D277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96" sId="2">
    <nc r="E277" t="inlineStr">
      <is>
        <t>-</t>
      </is>
    </nc>
  </rcc>
  <rcc rId="7297" sId="2">
    <nc r="F277" t="inlineStr">
      <is>
        <t>-</t>
      </is>
    </nc>
  </rcc>
  <rcc rId="7298" sId="2" odxf="1" s="1" dxf="1">
    <nc r="D27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299" sId="2">
    <nc r="E278" t="inlineStr">
      <is>
        <t>-</t>
      </is>
    </nc>
  </rcc>
  <rcc rId="7300" sId="2">
    <nc r="F278" t="inlineStr">
      <is>
        <t>-</t>
      </is>
    </nc>
  </rcc>
  <rcc rId="7301" sId="2" odxf="1" s="1" dxf="1">
    <nc r="D279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302" sId="2">
    <nc r="E279" t="inlineStr">
      <is>
        <t>-</t>
      </is>
    </nc>
  </rcc>
  <rcc rId="7303" sId="2">
    <nc r="F279" t="inlineStr">
      <is>
        <t>-</t>
      </is>
    </nc>
  </rcc>
  <rcc rId="7304" sId="2" odxf="1" s="1" dxf="1">
    <nc r="D28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305" sId="2">
    <nc r="E280" t="inlineStr">
      <is>
        <t>-</t>
      </is>
    </nc>
  </rcc>
  <rcc rId="7306" sId="2">
    <nc r="F280" t="inlineStr">
      <is>
        <t>-</t>
      </is>
    </nc>
  </rcc>
  <rcc rId="7307" sId="2" odxf="1" s="1" dxf="1">
    <nc r="D28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308" sId="2">
    <nc r="E281" t="inlineStr">
      <is>
        <t>-</t>
      </is>
    </nc>
  </rcc>
  <rcc rId="7309" sId="2">
    <nc r="F281" t="inlineStr">
      <is>
        <t>-</t>
      </is>
    </nc>
  </rcc>
  <rcc rId="7310" sId="2" odxf="1" s="1" dxf="1">
    <nc r="D28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311" sId="2">
    <nc r="E282" t="inlineStr">
      <is>
        <t>-</t>
      </is>
    </nc>
  </rcc>
  <rcc rId="7312" sId="2">
    <nc r="F282" t="inlineStr">
      <is>
        <t>-</t>
      </is>
    </nc>
  </rcc>
  <rcc rId="7313" sId="2">
    <nc r="I266" t="inlineStr">
      <is>
        <t>-</t>
      </is>
    </nc>
  </rcc>
  <rcc rId="7314" sId="2">
    <nc r="J266" t="inlineStr">
      <is>
        <t>-</t>
      </is>
    </nc>
  </rcc>
  <rcc rId="7315" sId="2">
    <nc r="K266" t="inlineStr">
      <is>
        <t>-</t>
      </is>
    </nc>
  </rcc>
  <rcc rId="7316" sId="2">
    <nc r="L266" t="inlineStr">
      <is>
        <t>-</t>
      </is>
    </nc>
  </rcc>
  <rcc rId="7317" sId="2">
    <nc r="M266" t="inlineStr">
      <is>
        <t>-</t>
      </is>
    </nc>
  </rcc>
  <rcc rId="7318" sId="2">
    <nc r="N266" t="inlineStr">
      <is>
        <t>-</t>
      </is>
    </nc>
  </rcc>
  <rcc rId="7319" sId="2">
    <nc r="O266" t="inlineStr">
      <is>
        <t>-</t>
      </is>
    </nc>
  </rcc>
  <rcc rId="7320" sId="2">
    <nc r="P266" t="inlineStr">
      <is>
        <t>-</t>
      </is>
    </nc>
  </rcc>
  <rcc rId="7321" sId="2">
    <nc r="Q266" t="inlineStr">
      <is>
        <t>-</t>
      </is>
    </nc>
  </rcc>
  <rcc rId="7322" sId="2">
    <nc r="R266" t="inlineStr">
      <is>
        <t>-</t>
      </is>
    </nc>
  </rcc>
  <rcc rId="7323" sId="2">
    <nc r="S266" t="inlineStr">
      <is>
        <t>-</t>
      </is>
    </nc>
  </rcc>
  <rcc rId="7324" sId="2">
    <nc r="T266" t="inlineStr">
      <is>
        <t>-</t>
      </is>
    </nc>
  </rcc>
  <rcc rId="7325" sId="2">
    <nc r="U266" t="inlineStr">
      <is>
        <t>-</t>
      </is>
    </nc>
  </rcc>
  <rcc rId="7326" sId="2">
    <nc r="I267" t="inlineStr">
      <is>
        <t>-</t>
      </is>
    </nc>
  </rcc>
  <rcc rId="7327" sId="2">
    <nc r="J267" t="inlineStr">
      <is>
        <t>-</t>
      </is>
    </nc>
  </rcc>
  <rcc rId="7328" sId="2">
    <nc r="K267" t="inlineStr">
      <is>
        <t>-</t>
      </is>
    </nc>
  </rcc>
  <rcc rId="7329" sId="2">
    <nc r="L267" t="inlineStr">
      <is>
        <t>-</t>
      </is>
    </nc>
  </rcc>
  <rcc rId="7330" sId="2">
    <nc r="M267" t="inlineStr">
      <is>
        <t>-</t>
      </is>
    </nc>
  </rcc>
  <rcc rId="7331" sId="2">
    <nc r="N267" t="inlineStr">
      <is>
        <t>-</t>
      </is>
    </nc>
  </rcc>
  <rcc rId="7332" sId="2">
    <nc r="O267" t="inlineStr">
      <is>
        <t>-</t>
      </is>
    </nc>
  </rcc>
  <rcc rId="7333" sId="2">
    <nc r="P267" t="inlineStr">
      <is>
        <t>-</t>
      </is>
    </nc>
  </rcc>
  <rcc rId="7334" sId="2">
    <nc r="Q267" t="inlineStr">
      <is>
        <t>-</t>
      </is>
    </nc>
  </rcc>
  <rcc rId="7335" sId="2">
    <nc r="R267" t="inlineStr">
      <is>
        <t>-</t>
      </is>
    </nc>
  </rcc>
  <rcc rId="7336" sId="2">
    <nc r="S267" t="inlineStr">
      <is>
        <t>-</t>
      </is>
    </nc>
  </rcc>
  <rcc rId="7337" sId="2">
    <nc r="T267" t="inlineStr">
      <is>
        <t>-</t>
      </is>
    </nc>
  </rcc>
  <rcc rId="7338" sId="2">
    <nc r="U267" t="inlineStr">
      <is>
        <t>-</t>
      </is>
    </nc>
  </rcc>
  <rcc rId="7339" sId="2">
    <nc r="I268" t="inlineStr">
      <is>
        <t>-</t>
      </is>
    </nc>
  </rcc>
  <rcc rId="7340" sId="2">
    <nc r="J268" t="inlineStr">
      <is>
        <t>-</t>
      </is>
    </nc>
  </rcc>
  <rcc rId="7341" sId="2">
    <nc r="K268" t="inlineStr">
      <is>
        <t>-</t>
      </is>
    </nc>
  </rcc>
  <rcc rId="7342" sId="2">
    <nc r="L268" t="inlineStr">
      <is>
        <t>-</t>
      </is>
    </nc>
  </rcc>
  <rcc rId="7343" sId="2">
    <nc r="M268" t="inlineStr">
      <is>
        <t>-</t>
      </is>
    </nc>
  </rcc>
  <rcc rId="7344" sId="2">
    <nc r="N268" t="inlineStr">
      <is>
        <t>-</t>
      </is>
    </nc>
  </rcc>
  <rcc rId="7345" sId="2">
    <nc r="O268" t="inlineStr">
      <is>
        <t>-</t>
      </is>
    </nc>
  </rcc>
  <rcc rId="7346" sId="2">
    <nc r="P268" t="inlineStr">
      <is>
        <t>-</t>
      </is>
    </nc>
  </rcc>
  <rcc rId="7347" sId="2">
    <nc r="Q268" t="inlineStr">
      <is>
        <t>-</t>
      </is>
    </nc>
  </rcc>
  <rcc rId="7348" sId="2">
    <nc r="R268" t="inlineStr">
      <is>
        <t>-</t>
      </is>
    </nc>
  </rcc>
  <rcc rId="7349" sId="2">
    <nc r="S268" t="inlineStr">
      <is>
        <t>-</t>
      </is>
    </nc>
  </rcc>
  <rcc rId="7350" sId="2">
    <nc r="T268" t="inlineStr">
      <is>
        <t>-</t>
      </is>
    </nc>
  </rcc>
  <rcc rId="7351" sId="2">
    <nc r="U268" t="inlineStr">
      <is>
        <t>-</t>
      </is>
    </nc>
  </rcc>
  <rcc rId="7352" sId="2">
    <nc r="I269" t="inlineStr">
      <is>
        <t>-</t>
      </is>
    </nc>
  </rcc>
  <rcc rId="7353" sId="2">
    <nc r="J269" t="inlineStr">
      <is>
        <t>-</t>
      </is>
    </nc>
  </rcc>
  <rcc rId="7354" sId="2">
    <nc r="K269" t="inlineStr">
      <is>
        <t>-</t>
      </is>
    </nc>
  </rcc>
  <rcc rId="7355" sId="2">
    <nc r="L269" t="inlineStr">
      <is>
        <t>-</t>
      </is>
    </nc>
  </rcc>
  <rcc rId="7356" sId="2">
    <nc r="M269" t="inlineStr">
      <is>
        <t>-</t>
      </is>
    </nc>
  </rcc>
  <rcc rId="7357" sId="2">
    <nc r="N269" t="inlineStr">
      <is>
        <t>-</t>
      </is>
    </nc>
  </rcc>
  <rcc rId="7358" sId="2">
    <nc r="O269" t="inlineStr">
      <is>
        <t>-</t>
      </is>
    </nc>
  </rcc>
  <rcc rId="7359" sId="2">
    <nc r="P269" t="inlineStr">
      <is>
        <t>-</t>
      </is>
    </nc>
  </rcc>
  <rcc rId="7360" sId="2">
    <nc r="Q269" t="inlineStr">
      <is>
        <t>-</t>
      </is>
    </nc>
  </rcc>
  <rcc rId="7361" sId="2">
    <nc r="R269" t="inlineStr">
      <is>
        <t>-</t>
      </is>
    </nc>
  </rcc>
  <rcc rId="7362" sId="2">
    <nc r="S269" t="inlineStr">
      <is>
        <t>-</t>
      </is>
    </nc>
  </rcc>
  <rcc rId="7363" sId="2">
    <nc r="T269" t="inlineStr">
      <is>
        <t>-</t>
      </is>
    </nc>
  </rcc>
  <rcc rId="7364" sId="2">
    <nc r="U269" t="inlineStr">
      <is>
        <t>-</t>
      </is>
    </nc>
  </rcc>
  <rcc rId="7365" sId="2">
    <nc r="I270" t="inlineStr">
      <is>
        <t>-</t>
      </is>
    </nc>
  </rcc>
  <rcc rId="7366" sId="2">
    <nc r="J270" t="inlineStr">
      <is>
        <t>-</t>
      </is>
    </nc>
  </rcc>
  <rcc rId="7367" sId="2">
    <nc r="K270" t="inlineStr">
      <is>
        <t>-</t>
      </is>
    </nc>
  </rcc>
  <rcc rId="7368" sId="2">
    <nc r="L270" t="inlineStr">
      <is>
        <t>-</t>
      </is>
    </nc>
  </rcc>
  <rcc rId="7369" sId="2">
    <nc r="M270" t="inlineStr">
      <is>
        <t>-</t>
      </is>
    </nc>
  </rcc>
  <rcc rId="7370" sId="2">
    <nc r="N270" t="inlineStr">
      <is>
        <t>-</t>
      </is>
    </nc>
  </rcc>
  <rcc rId="7371" sId="2">
    <nc r="O270" t="inlineStr">
      <is>
        <t>-</t>
      </is>
    </nc>
  </rcc>
  <rcc rId="7372" sId="2">
    <nc r="P270" t="inlineStr">
      <is>
        <t>-</t>
      </is>
    </nc>
  </rcc>
  <rcc rId="7373" sId="2">
    <nc r="Q270" t="inlineStr">
      <is>
        <t>-</t>
      </is>
    </nc>
  </rcc>
  <rcc rId="7374" sId="2">
    <nc r="R270" t="inlineStr">
      <is>
        <t>-</t>
      </is>
    </nc>
  </rcc>
  <rcc rId="7375" sId="2">
    <nc r="S270" t="inlineStr">
      <is>
        <t>-</t>
      </is>
    </nc>
  </rcc>
  <rcc rId="7376" sId="2">
    <nc r="T270" t="inlineStr">
      <is>
        <t>-</t>
      </is>
    </nc>
  </rcc>
  <rcc rId="7377" sId="2">
    <nc r="U270" t="inlineStr">
      <is>
        <t>-</t>
      </is>
    </nc>
  </rcc>
  <rcc rId="7378" sId="2">
    <nc r="I271" t="inlineStr">
      <is>
        <t>-</t>
      </is>
    </nc>
  </rcc>
  <rcc rId="7379" sId="2">
    <nc r="J271" t="inlineStr">
      <is>
        <t>-</t>
      </is>
    </nc>
  </rcc>
  <rcc rId="7380" sId="2">
    <nc r="K271" t="inlineStr">
      <is>
        <t>-</t>
      </is>
    </nc>
  </rcc>
  <rcc rId="7381" sId="2">
    <nc r="L271" t="inlineStr">
      <is>
        <t>-</t>
      </is>
    </nc>
  </rcc>
  <rcc rId="7382" sId="2">
    <nc r="M271" t="inlineStr">
      <is>
        <t>-</t>
      </is>
    </nc>
  </rcc>
  <rcc rId="7383" sId="2">
    <nc r="N271" t="inlineStr">
      <is>
        <t>-</t>
      </is>
    </nc>
  </rcc>
  <rcc rId="7384" sId="2">
    <nc r="O271" t="inlineStr">
      <is>
        <t>-</t>
      </is>
    </nc>
  </rcc>
  <rcc rId="7385" sId="2">
    <nc r="P271" t="inlineStr">
      <is>
        <t>-</t>
      </is>
    </nc>
  </rcc>
  <rcc rId="7386" sId="2">
    <nc r="Q271" t="inlineStr">
      <is>
        <t>-</t>
      </is>
    </nc>
  </rcc>
  <rcc rId="7387" sId="2">
    <nc r="R271" t="inlineStr">
      <is>
        <t>-</t>
      </is>
    </nc>
  </rcc>
  <rcc rId="7388" sId="2">
    <nc r="S271" t="inlineStr">
      <is>
        <t>-</t>
      </is>
    </nc>
  </rcc>
  <rcc rId="7389" sId="2">
    <nc r="T271" t="inlineStr">
      <is>
        <t>-</t>
      </is>
    </nc>
  </rcc>
  <rcc rId="7390" sId="2">
    <nc r="U271" t="inlineStr">
      <is>
        <t>-</t>
      </is>
    </nc>
  </rcc>
  <rcc rId="7391" sId="2">
    <nc r="I272" t="inlineStr">
      <is>
        <t>-</t>
      </is>
    </nc>
  </rcc>
  <rcc rId="7392" sId="2">
    <nc r="J272" t="inlineStr">
      <is>
        <t>-</t>
      </is>
    </nc>
  </rcc>
  <rcc rId="7393" sId="2">
    <nc r="K272" t="inlineStr">
      <is>
        <t>-</t>
      </is>
    </nc>
  </rcc>
  <rcc rId="7394" sId="2">
    <nc r="L272" t="inlineStr">
      <is>
        <t>-</t>
      </is>
    </nc>
  </rcc>
  <rcc rId="7395" sId="2">
    <nc r="M272" t="inlineStr">
      <is>
        <t>-</t>
      </is>
    </nc>
  </rcc>
  <rcc rId="7396" sId="2">
    <nc r="N272" t="inlineStr">
      <is>
        <t>-</t>
      </is>
    </nc>
  </rcc>
  <rcc rId="7397" sId="2">
    <nc r="O272" t="inlineStr">
      <is>
        <t>-</t>
      </is>
    </nc>
  </rcc>
  <rcc rId="7398" sId="2">
    <nc r="P272" t="inlineStr">
      <is>
        <t>-</t>
      </is>
    </nc>
  </rcc>
  <rcc rId="7399" sId="2">
    <nc r="Q272" t="inlineStr">
      <is>
        <t>-</t>
      </is>
    </nc>
  </rcc>
  <rcc rId="7400" sId="2">
    <nc r="R272" t="inlineStr">
      <is>
        <t>-</t>
      </is>
    </nc>
  </rcc>
  <rcc rId="7401" sId="2">
    <nc r="S272" t="inlineStr">
      <is>
        <t>-</t>
      </is>
    </nc>
  </rcc>
  <rcc rId="7402" sId="2">
    <nc r="T272" t="inlineStr">
      <is>
        <t>-</t>
      </is>
    </nc>
  </rcc>
  <rcc rId="7403" sId="2">
    <nc r="U272" t="inlineStr">
      <is>
        <t>-</t>
      </is>
    </nc>
  </rcc>
  <rcc rId="7404" sId="2">
    <nc r="I273" t="inlineStr">
      <is>
        <t>-</t>
      </is>
    </nc>
  </rcc>
  <rcc rId="7405" sId="2">
    <nc r="J273" t="inlineStr">
      <is>
        <t>-</t>
      </is>
    </nc>
  </rcc>
  <rcc rId="7406" sId="2">
    <nc r="K273" t="inlineStr">
      <is>
        <t>-</t>
      </is>
    </nc>
  </rcc>
  <rcc rId="7407" sId="2">
    <nc r="L273" t="inlineStr">
      <is>
        <t>-</t>
      </is>
    </nc>
  </rcc>
  <rcc rId="7408" sId="2">
    <nc r="M273" t="inlineStr">
      <is>
        <t>-</t>
      </is>
    </nc>
  </rcc>
  <rcc rId="7409" sId="2">
    <nc r="N273" t="inlineStr">
      <is>
        <t>-</t>
      </is>
    </nc>
  </rcc>
  <rcc rId="7410" sId="2">
    <nc r="O273" t="inlineStr">
      <is>
        <t>-</t>
      </is>
    </nc>
  </rcc>
  <rcc rId="7411" sId="2">
    <nc r="P273" t="inlineStr">
      <is>
        <t>-</t>
      </is>
    </nc>
  </rcc>
  <rcc rId="7412" sId="2">
    <nc r="Q273" t="inlineStr">
      <is>
        <t>-</t>
      </is>
    </nc>
  </rcc>
  <rcc rId="7413" sId="2">
    <nc r="R273" t="inlineStr">
      <is>
        <t>-</t>
      </is>
    </nc>
  </rcc>
  <rcc rId="7414" sId="2">
    <nc r="S273" t="inlineStr">
      <is>
        <t>-</t>
      </is>
    </nc>
  </rcc>
  <rcc rId="7415" sId="2">
    <nc r="T273" t="inlineStr">
      <is>
        <t>-</t>
      </is>
    </nc>
  </rcc>
  <rcc rId="7416" sId="2">
    <nc r="U273" t="inlineStr">
      <is>
        <t>-</t>
      </is>
    </nc>
  </rcc>
  <rcc rId="7417" sId="2">
    <nc r="I274" t="inlineStr">
      <is>
        <t>-</t>
      </is>
    </nc>
  </rcc>
  <rcc rId="7418" sId="2">
    <nc r="J274" t="inlineStr">
      <is>
        <t>-</t>
      </is>
    </nc>
  </rcc>
  <rcc rId="7419" sId="2">
    <nc r="K274" t="inlineStr">
      <is>
        <t>-</t>
      </is>
    </nc>
  </rcc>
  <rcc rId="7420" sId="2">
    <nc r="L274" t="inlineStr">
      <is>
        <t>-</t>
      </is>
    </nc>
  </rcc>
  <rcc rId="7421" sId="2">
    <nc r="M274" t="inlineStr">
      <is>
        <t>-</t>
      </is>
    </nc>
  </rcc>
  <rcc rId="7422" sId="2">
    <nc r="N274" t="inlineStr">
      <is>
        <t>-</t>
      </is>
    </nc>
  </rcc>
  <rcc rId="7423" sId="2">
    <nc r="O274" t="inlineStr">
      <is>
        <t>-</t>
      </is>
    </nc>
  </rcc>
  <rcc rId="7424" sId="2">
    <nc r="P274" t="inlineStr">
      <is>
        <t>-</t>
      </is>
    </nc>
  </rcc>
  <rcc rId="7425" sId="2">
    <nc r="Q274" t="inlineStr">
      <is>
        <t>-</t>
      </is>
    </nc>
  </rcc>
  <rcc rId="7426" sId="2">
    <nc r="R274" t="inlineStr">
      <is>
        <t>-</t>
      </is>
    </nc>
  </rcc>
  <rcc rId="7427" sId="2">
    <nc r="S274" t="inlineStr">
      <is>
        <t>-</t>
      </is>
    </nc>
  </rcc>
  <rcc rId="7428" sId="2">
    <nc r="T274" t="inlineStr">
      <is>
        <t>-</t>
      </is>
    </nc>
  </rcc>
  <rcc rId="7429" sId="2">
    <nc r="U274" t="inlineStr">
      <is>
        <t>-</t>
      </is>
    </nc>
  </rcc>
  <rcc rId="7430" sId="2">
    <nc r="I275" t="inlineStr">
      <is>
        <t>-</t>
      </is>
    </nc>
  </rcc>
  <rcc rId="7431" sId="2">
    <nc r="J275" t="inlineStr">
      <is>
        <t>-</t>
      </is>
    </nc>
  </rcc>
  <rcc rId="7432" sId="2">
    <nc r="K275" t="inlineStr">
      <is>
        <t>-</t>
      </is>
    </nc>
  </rcc>
  <rcc rId="7433" sId="2">
    <nc r="L275" t="inlineStr">
      <is>
        <t>-</t>
      </is>
    </nc>
  </rcc>
  <rcc rId="7434" sId="2">
    <nc r="M275" t="inlineStr">
      <is>
        <t>-</t>
      </is>
    </nc>
  </rcc>
  <rcc rId="7435" sId="2">
    <nc r="N275" t="inlineStr">
      <is>
        <t>-</t>
      </is>
    </nc>
  </rcc>
  <rcc rId="7436" sId="2">
    <nc r="O275" t="inlineStr">
      <is>
        <t>-</t>
      </is>
    </nc>
  </rcc>
  <rcc rId="7437" sId="2">
    <nc r="P275" t="inlineStr">
      <is>
        <t>-</t>
      </is>
    </nc>
  </rcc>
  <rcc rId="7438" sId="2">
    <nc r="Q275" t="inlineStr">
      <is>
        <t>-</t>
      </is>
    </nc>
  </rcc>
  <rcc rId="7439" sId="2">
    <nc r="R275" t="inlineStr">
      <is>
        <t>-</t>
      </is>
    </nc>
  </rcc>
  <rcc rId="7440" sId="2">
    <nc r="S275" t="inlineStr">
      <is>
        <t>-</t>
      </is>
    </nc>
  </rcc>
  <rcc rId="7441" sId="2">
    <nc r="T275" t="inlineStr">
      <is>
        <t>-</t>
      </is>
    </nc>
  </rcc>
  <rcc rId="7442" sId="2">
    <nc r="U275" t="inlineStr">
      <is>
        <t>-</t>
      </is>
    </nc>
  </rcc>
  <rcc rId="7443" sId="2">
    <nc r="I276" t="inlineStr">
      <is>
        <t>-</t>
      </is>
    </nc>
  </rcc>
  <rcc rId="7444" sId="2">
    <nc r="J276" t="inlineStr">
      <is>
        <t>-</t>
      </is>
    </nc>
  </rcc>
  <rcc rId="7445" sId="2">
    <nc r="K276" t="inlineStr">
      <is>
        <t>-</t>
      </is>
    </nc>
  </rcc>
  <rcc rId="7446" sId="2">
    <nc r="L276" t="inlineStr">
      <is>
        <t>-</t>
      </is>
    </nc>
  </rcc>
  <rcc rId="7447" sId="2">
    <nc r="M276" t="inlineStr">
      <is>
        <t>-</t>
      </is>
    </nc>
  </rcc>
  <rcc rId="7448" sId="2">
    <nc r="N276" t="inlineStr">
      <is>
        <t>-</t>
      </is>
    </nc>
  </rcc>
  <rcc rId="7449" sId="2">
    <nc r="O276" t="inlineStr">
      <is>
        <t>-</t>
      </is>
    </nc>
  </rcc>
  <rcc rId="7450" sId="2">
    <nc r="P276" t="inlineStr">
      <is>
        <t>-</t>
      </is>
    </nc>
  </rcc>
  <rcc rId="7451" sId="2">
    <nc r="Q276" t="inlineStr">
      <is>
        <t>-</t>
      </is>
    </nc>
  </rcc>
  <rcc rId="7452" sId="2">
    <nc r="R276" t="inlineStr">
      <is>
        <t>-</t>
      </is>
    </nc>
  </rcc>
  <rcc rId="7453" sId="2">
    <nc r="S276" t="inlineStr">
      <is>
        <t>-</t>
      </is>
    </nc>
  </rcc>
  <rcc rId="7454" sId="2">
    <nc r="T276" t="inlineStr">
      <is>
        <t>-</t>
      </is>
    </nc>
  </rcc>
  <rcc rId="7455" sId="2">
    <nc r="U276" t="inlineStr">
      <is>
        <t>-</t>
      </is>
    </nc>
  </rcc>
  <rcc rId="7456" sId="2">
    <nc r="I277" t="inlineStr">
      <is>
        <t>-</t>
      </is>
    </nc>
  </rcc>
  <rcc rId="7457" sId="2">
    <nc r="J277" t="inlineStr">
      <is>
        <t>-</t>
      </is>
    </nc>
  </rcc>
  <rcc rId="7458" sId="2">
    <nc r="K277" t="inlineStr">
      <is>
        <t>-</t>
      </is>
    </nc>
  </rcc>
  <rcc rId="7459" sId="2">
    <nc r="L277" t="inlineStr">
      <is>
        <t>-</t>
      </is>
    </nc>
  </rcc>
  <rcc rId="7460" sId="2">
    <nc r="M277" t="inlineStr">
      <is>
        <t>-</t>
      </is>
    </nc>
  </rcc>
  <rcc rId="7461" sId="2">
    <nc r="N277" t="inlineStr">
      <is>
        <t>-</t>
      </is>
    </nc>
  </rcc>
  <rcc rId="7462" sId="2">
    <nc r="O277" t="inlineStr">
      <is>
        <t>-</t>
      </is>
    </nc>
  </rcc>
  <rcc rId="7463" sId="2">
    <nc r="P277" t="inlineStr">
      <is>
        <t>-</t>
      </is>
    </nc>
  </rcc>
  <rcc rId="7464" sId="2">
    <nc r="Q277" t="inlineStr">
      <is>
        <t>-</t>
      </is>
    </nc>
  </rcc>
  <rcc rId="7465" sId="2">
    <nc r="R277" t="inlineStr">
      <is>
        <t>-</t>
      </is>
    </nc>
  </rcc>
  <rcc rId="7466" sId="2">
    <nc r="S277" t="inlineStr">
      <is>
        <t>-</t>
      </is>
    </nc>
  </rcc>
  <rcc rId="7467" sId="2">
    <nc r="T277" t="inlineStr">
      <is>
        <t>-</t>
      </is>
    </nc>
  </rcc>
  <rcc rId="7468" sId="2">
    <nc r="U277" t="inlineStr">
      <is>
        <t>-</t>
      </is>
    </nc>
  </rcc>
  <rcc rId="7469" sId="2">
    <nc r="I278" t="inlineStr">
      <is>
        <t>-</t>
      </is>
    </nc>
  </rcc>
  <rcc rId="7470" sId="2">
    <nc r="J278" t="inlineStr">
      <is>
        <t>-</t>
      </is>
    </nc>
  </rcc>
  <rcc rId="7471" sId="2">
    <nc r="K278" t="inlineStr">
      <is>
        <t>-</t>
      </is>
    </nc>
  </rcc>
  <rcc rId="7472" sId="2">
    <nc r="L278" t="inlineStr">
      <is>
        <t>-</t>
      </is>
    </nc>
  </rcc>
  <rcc rId="7473" sId="2">
    <nc r="M278" t="inlineStr">
      <is>
        <t>-</t>
      </is>
    </nc>
  </rcc>
  <rcc rId="7474" sId="2">
    <nc r="N278" t="inlineStr">
      <is>
        <t>-</t>
      </is>
    </nc>
  </rcc>
  <rcc rId="7475" sId="2">
    <nc r="O278" t="inlineStr">
      <is>
        <t>-</t>
      </is>
    </nc>
  </rcc>
  <rcc rId="7476" sId="2">
    <nc r="P278" t="inlineStr">
      <is>
        <t>-</t>
      </is>
    </nc>
  </rcc>
  <rcc rId="7477" sId="2">
    <nc r="Q278" t="inlineStr">
      <is>
        <t>-</t>
      </is>
    </nc>
  </rcc>
  <rcc rId="7478" sId="2">
    <nc r="R278" t="inlineStr">
      <is>
        <t>-</t>
      </is>
    </nc>
  </rcc>
  <rcc rId="7479" sId="2">
    <nc r="S278" t="inlineStr">
      <is>
        <t>-</t>
      </is>
    </nc>
  </rcc>
  <rcc rId="7480" sId="2">
    <nc r="T278" t="inlineStr">
      <is>
        <t>-</t>
      </is>
    </nc>
  </rcc>
  <rcc rId="7481" sId="2">
    <nc r="U278" t="inlineStr">
      <is>
        <t>-</t>
      </is>
    </nc>
  </rcc>
  <rcc rId="7482" sId="2">
    <nc r="I279" t="inlineStr">
      <is>
        <t>-</t>
      </is>
    </nc>
  </rcc>
  <rcc rId="7483" sId="2">
    <nc r="J279" t="inlineStr">
      <is>
        <t>-</t>
      </is>
    </nc>
  </rcc>
  <rcc rId="7484" sId="2">
    <nc r="K279" t="inlineStr">
      <is>
        <t>-</t>
      </is>
    </nc>
  </rcc>
  <rcc rId="7485" sId="2">
    <nc r="L279" t="inlineStr">
      <is>
        <t>-</t>
      </is>
    </nc>
  </rcc>
  <rcc rId="7486" sId="2">
    <nc r="M279" t="inlineStr">
      <is>
        <t>-</t>
      </is>
    </nc>
  </rcc>
  <rcc rId="7487" sId="2">
    <nc r="N279" t="inlineStr">
      <is>
        <t>-</t>
      </is>
    </nc>
  </rcc>
  <rcc rId="7488" sId="2">
    <nc r="O279" t="inlineStr">
      <is>
        <t>-</t>
      </is>
    </nc>
  </rcc>
  <rcc rId="7489" sId="2">
    <nc r="P279" t="inlineStr">
      <is>
        <t>-</t>
      </is>
    </nc>
  </rcc>
  <rcc rId="7490" sId="2">
    <nc r="Q279" t="inlineStr">
      <is>
        <t>-</t>
      </is>
    </nc>
  </rcc>
  <rcc rId="7491" sId="2">
    <nc r="R279" t="inlineStr">
      <is>
        <t>-</t>
      </is>
    </nc>
  </rcc>
  <rcc rId="7492" sId="2">
    <nc r="S279" t="inlineStr">
      <is>
        <t>-</t>
      </is>
    </nc>
  </rcc>
  <rcc rId="7493" sId="2">
    <nc r="T279" t="inlineStr">
      <is>
        <t>-</t>
      </is>
    </nc>
  </rcc>
  <rcc rId="7494" sId="2">
    <nc r="U279" t="inlineStr">
      <is>
        <t>-</t>
      </is>
    </nc>
  </rcc>
  <rcc rId="7495" sId="2">
    <nc r="I280" t="inlineStr">
      <is>
        <t>-</t>
      </is>
    </nc>
  </rcc>
  <rcc rId="7496" sId="2">
    <nc r="J280" t="inlineStr">
      <is>
        <t>-</t>
      </is>
    </nc>
  </rcc>
  <rcc rId="7497" sId="2">
    <nc r="K280" t="inlineStr">
      <is>
        <t>-</t>
      </is>
    </nc>
  </rcc>
  <rcc rId="7498" sId="2">
    <nc r="L280" t="inlineStr">
      <is>
        <t>-</t>
      </is>
    </nc>
  </rcc>
  <rcc rId="7499" sId="2">
    <nc r="M280" t="inlineStr">
      <is>
        <t>-</t>
      </is>
    </nc>
  </rcc>
  <rcc rId="7500" sId="2">
    <nc r="N280" t="inlineStr">
      <is>
        <t>-</t>
      </is>
    </nc>
  </rcc>
  <rcc rId="7501" sId="2">
    <nc r="O280" t="inlineStr">
      <is>
        <t>-</t>
      </is>
    </nc>
  </rcc>
  <rcc rId="7502" sId="2">
    <nc r="P280" t="inlineStr">
      <is>
        <t>-</t>
      </is>
    </nc>
  </rcc>
  <rcc rId="7503" sId="2">
    <nc r="Q280" t="inlineStr">
      <is>
        <t>-</t>
      </is>
    </nc>
  </rcc>
  <rcc rId="7504" sId="2">
    <nc r="R280" t="inlineStr">
      <is>
        <t>-</t>
      </is>
    </nc>
  </rcc>
  <rcc rId="7505" sId="2">
    <nc r="S280" t="inlineStr">
      <is>
        <t>-</t>
      </is>
    </nc>
  </rcc>
  <rcc rId="7506" sId="2">
    <nc r="T280" t="inlineStr">
      <is>
        <t>-</t>
      </is>
    </nc>
  </rcc>
  <rcc rId="7507" sId="2">
    <nc r="U280" t="inlineStr">
      <is>
        <t>-</t>
      </is>
    </nc>
  </rcc>
  <rcc rId="7508" sId="2">
    <nc r="I281" t="inlineStr">
      <is>
        <t>-</t>
      </is>
    </nc>
  </rcc>
  <rcc rId="7509" sId="2">
    <nc r="J281" t="inlineStr">
      <is>
        <t>-</t>
      </is>
    </nc>
  </rcc>
  <rcc rId="7510" sId="2">
    <nc r="K281" t="inlineStr">
      <is>
        <t>-</t>
      </is>
    </nc>
  </rcc>
  <rcc rId="7511" sId="2">
    <nc r="L281" t="inlineStr">
      <is>
        <t>-</t>
      </is>
    </nc>
  </rcc>
  <rcc rId="7512" sId="2">
    <nc r="M281" t="inlineStr">
      <is>
        <t>-</t>
      </is>
    </nc>
  </rcc>
  <rcc rId="7513" sId="2">
    <nc r="N281" t="inlineStr">
      <is>
        <t>-</t>
      </is>
    </nc>
  </rcc>
  <rcc rId="7514" sId="2">
    <nc r="O281" t="inlineStr">
      <is>
        <t>-</t>
      </is>
    </nc>
  </rcc>
  <rcc rId="7515" sId="2">
    <nc r="P281" t="inlineStr">
      <is>
        <t>-</t>
      </is>
    </nc>
  </rcc>
  <rcc rId="7516" sId="2">
    <nc r="Q281" t="inlineStr">
      <is>
        <t>-</t>
      </is>
    </nc>
  </rcc>
  <rcc rId="7517" sId="2">
    <nc r="R281" t="inlineStr">
      <is>
        <t>-</t>
      </is>
    </nc>
  </rcc>
  <rcc rId="7518" sId="2">
    <nc r="S281" t="inlineStr">
      <is>
        <t>-</t>
      </is>
    </nc>
  </rcc>
  <rcc rId="7519" sId="2">
    <nc r="T281" t="inlineStr">
      <is>
        <t>-</t>
      </is>
    </nc>
  </rcc>
  <rcc rId="7520" sId="2">
    <nc r="U281" t="inlineStr">
      <is>
        <t>-</t>
      </is>
    </nc>
  </rcc>
  <rcc rId="7521" sId="2">
    <nc r="I282" t="inlineStr">
      <is>
        <t>-</t>
      </is>
    </nc>
  </rcc>
  <rcc rId="7522" sId="2">
    <nc r="J282" t="inlineStr">
      <is>
        <t>-</t>
      </is>
    </nc>
  </rcc>
  <rcc rId="7523" sId="2">
    <nc r="K282" t="inlineStr">
      <is>
        <t>-</t>
      </is>
    </nc>
  </rcc>
  <rcc rId="7524" sId="2">
    <nc r="L282" t="inlineStr">
      <is>
        <t>-</t>
      </is>
    </nc>
  </rcc>
  <rcc rId="7525" sId="2">
    <nc r="M282" t="inlineStr">
      <is>
        <t>-</t>
      </is>
    </nc>
  </rcc>
  <rcc rId="7526" sId="2">
    <nc r="N282" t="inlineStr">
      <is>
        <t>-</t>
      </is>
    </nc>
  </rcc>
  <rcc rId="7527" sId="2">
    <nc r="O282" t="inlineStr">
      <is>
        <t>-</t>
      </is>
    </nc>
  </rcc>
  <rcc rId="7528" sId="2">
    <nc r="P282" t="inlineStr">
      <is>
        <t>-</t>
      </is>
    </nc>
  </rcc>
  <rcc rId="7529" sId="2">
    <nc r="Q282" t="inlineStr">
      <is>
        <t>-</t>
      </is>
    </nc>
  </rcc>
  <rcc rId="7530" sId="2">
    <nc r="R282" t="inlineStr">
      <is>
        <t>-</t>
      </is>
    </nc>
  </rcc>
  <rcc rId="7531" sId="2">
    <nc r="S282" t="inlineStr">
      <is>
        <t>-</t>
      </is>
    </nc>
  </rcc>
  <rcc rId="7532" sId="2">
    <nc r="T282" t="inlineStr">
      <is>
        <t>-</t>
      </is>
    </nc>
  </rcc>
  <rcc rId="7533" sId="2">
    <nc r="U282" t="inlineStr">
      <is>
        <t>-</t>
      </is>
    </nc>
  </rcc>
  <rcc rId="7534" sId="2">
    <nc r="I265" t="inlineStr">
      <is>
        <t>-</t>
      </is>
    </nc>
  </rcc>
  <rcc rId="7535" sId="2">
    <nc r="J265" t="inlineStr">
      <is>
        <t>-</t>
      </is>
    </nc>
  </rcc>
  <rcc rId="7536" sId="2">
    <nc r="K265" t="inlineStr">
      <is>
        <t>-</t>
      </is>
    </nc>
  </rcc>
  <rcc rId="7537" sId="2">
    <nc r="L265" t="inlineStr">
      <is>
        <t>-</t>
      </is>
    </nc>
  </rcc>
  <rcc rId="7538" sId="2">
    <nc r="M265" t="inlineStr">
      <is>
        <t>-</t>
      </is>
    </nc>
  </rcc>
  <rcc rId="7539" sId="2">
    <nc r="N265" t="inlineStr">
      <is>
        <t>-</t>
      </is>
    </nc>
  </rcc>
  <rcc rId="7540" sId="2">
    <nc r="O265" t="inlineStr">
      <is>
        <t>-</t>
      </is>
    </nc>
  </rcc>
  <rcc rId="7541" sId="2">
    <nc r="P265" t="inlineStr">
      <is>
        <t>-</t>
      </is>
    </nc>
  </rcc>
  <rcc rId="7542" sId="2">
    <nc r="Q265" t="inlineStr">
      <is>
        <t>-</t>
      </is>
    </nc>
  </rcc>
  <rcc rId="7543" sId="2">
    <nc r="R265" t="inlineStr">
      <is>
        <t>-</t>
      </is>
    </nc>
  </rcc>
  <rcc rId="7544" sId="2">
    <nc r="S265" t="inlineStr">
      <is>
        <t>-</t>
      </is>
    </nc>
  </rcc>
  <rcc rId="7545" sId="2">
    <nc r="T265" t="inlineStr">
      <is>
        <t>-</t>
      </is>
    </nc>
  </rcc>
  <rcc rId="7546" sId="2">
    <nc r="U265" t="inlineStr">
      <is>
        <t>-</t>
      </is>
    </nc>
  </rcc>
  <rcc rId="7547" sId="2">
    <nc r="G283" t="inlineStr">
      <is>
        <t>-</t>
      </is>
    </nc>
  </rcc>
  <rcc rId="7548" sId="2">
    <nc r="I283" t="inlineStr">
      <is>
        <t>-</t>
      </is>
    </nc>
  </rcc>
  <rcc rId="7549" sId="2">
    <nc r="J283" t="inlineStr">
      <is>
        <t>-</t>
      </is>
    </nc>
  </rcc>
  <rcc rId="7550" sId="2">
    <nc r="K283" t="inlineStr">
      <is>
        <t>-</t>
      </is>
    </nc>
  </rcc>
  <rcc rId="7551" sId="2">
    <nc r="L283" t="inlineStr">
      <is>
        <t>-</t>
      </is>
    </nc>
  </rcc>
  <rcc rId="7552" sId="2">
    <nc r="M283" t="inlineStr">
      <is>
        <t>-</t>
      </is>
    </nc>
  </rcc>
  <rcc rId="7553" sId="2">
    <nc r="N283" t="inlineStr">
      <is>
        <t>-</t>
      </is>
    </nc>
  </rcc>
  <rcc rId="7554" sId="2">
    <nc r="O283" t="inlineStr">
      <is>
        <t>-</t>
      </is>
    </nc>
  </rcc>
  <rcc rId="7555" sId="2">
    <nc r="P283" t="inlineStr">
      <is>
        <t>-</t>
      </is>
    </nc>
  </rcc>
  <rcc rId="7556" sId="2">
    <nc r="Q283" t="inlineStr">
      <is>
        <t>-</t>
      </is>
    </nc>
  </rcc>
  <rcc rId="7557" sId="2">
    <nc r="R283" t="inlineStr">
      <is>
        <t>-</t>
      </is>
    </nc>
  </rcc>
  <rcc rId="7558" sId="2">
    <nc r="S283" t="inlineStr">
      <is>
        <t>-</t>
      </is>
    </nc>
  </rcc>
  <rcc rId="7559" sId="2">
    <nc r="T283" t="inlineStr">
      <is>
        <t>-</t>
      </is>
    </nc>
  </rcc>
  <rcc rId="7560" sId="2">
    <nc r="U283" t="inlineStr">
      <is>
        <t>-</t>
      </is>
    </nc>
  </rcc>
  <rcc rId="7561" sId="2">
    <nc r="G286" t="inlineStr">
      <is>
        <t>-</t>
      </is>
    </nc>
  </rcc>
  <rcc rId="7562" sId="2">
    <nc r="G289" t="inlineStr">
      <is>
        <t>-</t>
      </is>
    </nc>
  </rcc>
  <rcc rId="7563" sId="2">
    <nc r="G287" t="inlineStr">
      <is>
        <t>-</t>
      </is>
    </nc>
  </rcc>
  <rcc rId="7564" sId="2">
    <nc r="G288" t="inlineStr">
      <is>
        <t>-</t>
      </is>
    </nc>
  </rcc>
  <rcc rId="7565" sId="2" odxf="1" s="1" dxf="1">
    <nc r="D28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566" sId="2" odxf="1" s="1" dxf="1">
    <nc r="D285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567" sId="2">
    <nc r="E284" t="inlineStr">
      <is>
        <t>-</t>
      </is>
    </nc>
  </rcc>
  <rcc rId="7568" sId="2">
    <nc r="E285" t="inlineStr">
      <is>
        <t>-</t>
      </is>
    </nc>
  </rcc>
  <rcc rId="7569" sId="2">
    <nc r="F284" t="inlineStr">
      <is>
        <t>-</t>
      </is>
    </nc>
  </rcc>
  <rcc rId="7570" sId="2">
    <nc r="F285" t="inlineStr">
      <is>
        <t>-</t>
      </is>
    </nc>
  </rcc>
  <rcc rId="7571" sId="2">
    <nc r="I284" t="inlineStr">
      <is>
        <t>-</t>
      </is>
    </nc>
  </rcc>
  <rcc rId="7572" sId="2">
    <nc r="I285" t="inlineStr">
      <is>
        <t>-</t>
      </is>
    </nc>
  </rcc>
  <rcc rId="7573" sId="2">
    <nc r="J284" t="inlineStr">
      <is>
        <t>-</t>
      </is>
    </nc>
  </rcc>
  <rcc rId="7574" sId="2">
    <nc r="J285" t="inlineStr">
      <is>
        <t>-</t>
      </is>
    </nc>
  </rcc>
  <rcc rId="7575" sId="2">
    <nc r="K284" t="inlineStr">
      <is>
        <t>-</t>
      </is>
    </nc>
  </rcc>
  <rcc rId="7576" sId="2">
    <nc r="K285" t="inlineStr">
      <is>
        <t>-</t>
      </is>
    </nc>
  </rcc>
  <rcc rId="7577" sId="2">
    <nc r="L284" t="inlineStr">
      <is>
        <t>-</t>
      </is>
    </nc>
  </rcc>
  <rcc rId="7578" sId="2">
    <nc r="L285" t="inlineStr">
      <is>
        <t>-</t>
      </is>
    </nc>
  </rcc>
  <rcc rId="7579" sId="2">
    <nc r="O284" t="inlineStr">
      <is>
        <t>-</t>
      </is>
    </nc>
  </rcc>
  <rcc rId="7580" sId="2">
    <nc r="O285" t="inlineStr">
      <is>
        <t>-</t>
      </is>
    </nc>
  </rcc>
  <rcc rId="7581" sId="2">
    <nc r="R284" t="inlineStr">
      <is>
        <t>-</t>
      </is>
    </nc>
  </rcc>
  <rcc rId="7582" sId="2">
    <nc r="R285" t="inlineStr">
      <is>
        <t>-</t>
      </is>
    </nc>
  </rcc>
  <rcc rId="7583" sId="2">
    <nc r="U284" t="inlineStr">
      <is>
        <t>-</t>
      </is>
    </nc>
  </rcc>
  <rcc rId="7584" sId="2">
    <nc r="U285" t="inlineStr">
      <is>
        <t>-</t>
      </is>
    </nc>
  </rcc>
  <rcc rId="7585" sId="2" odxf="1" s="1" dxf="1">
    <nc r="D287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586" sId="2" odxf="1" s="1" dxf="1">
    <nc r="D28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587" sId="2">
    <nc r="E287" t="inlineStr">
      <is>
        <t>-</t>
      </is>
    </nc>
  </rcc>
  <rcc rId="7588" sId="2">
    <nc r="E288" t="inlineStr">
      <is>
        <t>-</t>
      </is>
    </nc>
  </rcc>
  <rcc rId="7589" sId="2">
    <nc r="F287" t="inlineStr">
      <is>
        <t>-</t>
      </is>
    </nc>
  </rcc>
  <rcc rId="7590" sId="2">
    <nc r="F288" t="inlineStr">
      <is>
        <t>-</t>
      </is>
    </nc>
  </rcc>
  <rcc rId="7591" sId="2" odxf="1" dxf="1">
    <nc r="H287" t="inlineStr">
      <is>
        <t>-</t>
      </is>
    </nc>
    <odxf>
      <numFmt numFmtId="2" formatCode="0.00"/>
    </odxf>
    <ndxf>
      <numFmt numFmtId="0" formatCode="General"/>
    </ndxf>
  </rcc>
  <rcc rId="7592" sId="2" odxf="1" dxf="1">
    <nc r="H288" t="inlineStr">
      <is>
        <t>-</t>
      </is>
    </nc>
    <odxf>
      <numFmt numFmtId="2" formatCode="0.00"/>
    </odxf>
    <ndxf>
      <numFmt numFmtId="0" formatCode="General"/>
    </ndxf>
  </rcc>
  <rcc rId="7593" sId="2">
    <nc r="I288" t="inlineStr">
      <is>
        <t>-</t>
      </is>
    </nc>
  </rcc>
  <rcc rId="7594" sId="2">
    <nc r="J288" t="inlineStr">
      <is>
        <t>-</t>
      </is>
    </nc>
  </rcc>
  <rcc rId="7595" sId="2">
    <nc r="K288" t="inlineStr">
      <is>
        <t>-</t>
      </is>
    </nc>
  </rcc>
  <rcc rId="7596" sId="2">
    <nc r="L288" t="inlineStr">
      <is>
        <t>-</t>
      </is>
    </nc>
  </rcc>
  <rcc rId="7597" sId="2">
    <nc r="O288" t="inlineStr">
      <is>
        <t>-</t>
      </is>
    </nc>
  </rcc>
  <rcc rId="7598" sId="2">
    <nc r="R288" t="inlineStr">
      <is>
        <t>-</t>
      </is>
    </nc>
  </rcc>
  <rcc rId="7599" sId="2">
    <nc r="U288" t="inlineStr">
      <is>
        <t>-</t>
      </is>
    </nc>
  </rcc>
  <rcc rId="7600" sId="2">
    <nc r="I286" t="inlineStr">
      <is>
        <t>-</t>
      </is>
    </nc>
  </rcc>
  <rcc rId="7601" sId="2">
    <nc r="I287" t="inlineStr">
      <is>
        <t>-</t>
      </is>
    </nc>
  </rcc>
  <rcc rId="7602" sId="2">
    <nc r="J286" t="inlineStr">
      <is>
        <t>-</t>
      </is>
    </nc>
  </rcc>
  <rcc rId="7603" sId="2">
    <nc r="J287" t="inlineStr">
      <is>
        <t>-</t>
      </is>
    </nc>
  </rcc>
  <rcc rId="7604" sId="2">
    <nc r="K286" t="inlineStr">
      <is>
        <t>-</t>
      </is>
    </nc>
  </rcc>
  <rcc rId="7605" sId="2">
    <nc r="K287" t="inlineStr">
      <is>
        <t>-</t>
      </is>
    </nc>
  </rcc>
  <rcc rId="7606" sId="2">
    <nc r="L286" t="inlineStr">
      <is>
        <t>-</t>
      </is>
    </nc>
  </rcc>
  <rcc rId="7607" sId="2">
    <nc r="L287" t="inlineStr">
      <is>
        <t>-</t>
      </is>
    </nc>
  </rcc>
  <rcc rId="7608" sId="2">
    <nc r="O286" t="inlineStr">
      <is>
        <t>-</t>
      </is>
    </nc>
  </rcc>
  <rcc rId="7609" sId="2">
    <nc r="O287" t="inlineStr">
      <is>
        <t>-</t>
      </is>
    </nc>
  </rcc>
  <rcc rId="7610" sId="2">
    <nc r="R286" t="inlineStr">
      <is>
        <t>-</t>
      </is>
    </nc>
  </rcc>
  <rcc rId="7611" sId="2">
    <nc r="R287" t="inlineStr">
      <is>
        <t>-</t>
      </is>
    </nc>
  </rcc>
  <rcc rId="7612" sId="2">
    <nc r="U286" t="inlineStr">
      <is>
        <t>-</t>
      </is>
    </nc>
  </rcc>
  <rcc rId="7613" sId="2">
    <nc r="U287" t="inlineStr">
      <is>
        <t>-</t>
      </is>
    </nc>
  </rcc>
  <rcc rId="7614" sId="2" odxf="1" s="1" dxf="1">
    <nc r="D29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615" sId="2" odxf="1" s="1" dxf="1">
    <nc r="D29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 style="thin">
          <color indexed="64"/>
        </right>
      </border>
    </ndxf>
  </rcc>
  <rcc rId="7616" sId="2" odxf="1" s="1" dxf="1">
    <nc r="D29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617" sId="2" odxf="1" s="1" dxf="1">
    <nc r="D293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618" sId="2" odxf="1" s="1" dxf="1">
    <nc r="D29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619" sId="2">
    <nc r="E290" t="inlineStr">
      <is>
        <t>-</t>
      </is>
    </nc>
  </rcc>
  <rcc rId="7620" sId="2">
    <nc r="E291" t="inlineStr">
      <is>
        <t>-</t>
      </is>
    </nc>
  </rcc>
  <rcc rId="7621" sId="2">
    <nc r="E292" t="inlineStr">
      <is>
        <t>-</t>
      </is>
    </nc>
  </rcc>
  <rcc rId="7622" sId="2">
    <nc r="E293" t="inlineStr">
      <is>
        <t>-</t>
      </is>
    </nc>
  </rcc>
  <rcc rId="7623" sId="2">
    <nc r="E294" t="inlineStr">
      <is>
        <t>-</t>
      </is>
    </nc>
  </rcc>
  <rcc rId="7624" sId="2">
    <nc r="E295" t="inlineStr">
      <is>
        <t>-</t>
      </is>
    </nc>
  </rcc>
  <rcc rId="7625" sId="2">
    <nc r="F290" t="inlineStr">
      <is>
        <t>-</t>
      </is>
    </nc>
  </rcc>
  <rcc rId="7626" sId="2">
    <nc r="G290" t="inlineStr">
      <is>
        <t>-</t>
      </is>
    </nc>
  </rcc>
  <rcc rId="7627" sId="2">
    <nc r="H290" t="inlineStr">
      <is>
        <t>-</t>
      </is>
    </nc>
  </rcc>
  <rcc rId="7628" sId="2">
    <nc r="I290" t="inlineStr">
      <is>
        <t>-</t>
      </is>
    </nc>
  </rcc>
  <rcc rId="7629" sId="2">
    <nc r="J290" t="inlineStr">
      <is>
        <t>-</t>
      </is>
    </nc>
  </rcc>
  <rcc rId="7630" sId="2">
    <nc r="K290" t="inlineStr">
      <is>
        <t>-</t>
      </is>
    </nc>
  </rcc>
  <rcc rId="7631" sId="2">
    <nc r="L290" t="inlineStr">
      <is>
        <t>-</t>
      </is>
    </nc>
  </rcc>
  <rcc rId="7632" sId="2">
    <nc r="M290" t="inlineStr">
      <is>
        <t>-</t>
      </is>
    </nc>
  </rcc>
  <rcc rId="7633" sId="2">
    <nc r="N290" t="inlineStr">
      <is>
        <t>-</t>
      </is>
    </nc>
  </rcc>
  <rcc rId="7634" sId="2">
    <nc r="O290" t="inlineStr">
      <is>
        <t>-</t>
      </is>
    </nc>
  </rcc>
  <rcc rId="7635" sId="2">
    <nc r="P290" t="inlineStr">
      <is>
        <t>-</t>
      </is>
    </nc>
  </rcc>
  <rcc rId="7636" sId="2">
    <nc r="Q290" t="inlineStr">
      <is>
        <t>-</t>
      </is>
    </nc>
  </rcc>
  <rcc rId="7637" sId="2">
    <nc r="R290" t="inlineStr">
      <is>
        <t>-</t>
      </is>
    </nc>
  </rcc>
  <rcc rId="7638" sId="2">
    <nc r="S290" t="inlineStr">
      <is>
        <t>-</t>
      </is>
    </nc>
  </rcc>
  <rcc rId="7639" sId="2">
    <nc r="T290" t="inlineStr">
      <is>
        <t>-</t>
      </is>
    </nc>
  </rcc>
  <rcc rId="7640" sId="2">
    <nc r="U290" t="inlineStr">
      <is>
        <t>-</t>
      </is>
    </nc>
  </rcc>
  <rcc rId="7641" sId="2">
    <nc r="F291" t="inlineStr">
      <is>
        <t>-</t>
      </is>
    </nc>
  </rcc>
  <rcc rId="7642" sId="2">
    <nc r="G291" t="inlineStr">
      <is>
        <t>-</t>
      </is>
    </nc>
  </rcc>
  <rcc rId="7643" sId="2">
    <nc r="H291" t="inlineStr">
      <is>
        <t>-</t>
      </is>
    </nc>
  </rcc>
  <rcc rId="7644" sId="2">
    <nc r="I291" t="inlineStr">
      <is>
        <t>-</t>
      </is>
    </nc>
  </rcc>
  <rcc rId="7645" sId="2">
    <nc r="J291" t="inlineStr">
      <is>
        <t>-</t>
      </is>
    </nc>
  </rcc>
  <rcc rId="7646" sId="2">
    <nc r="K291" t="inlineStr">
      <is>
        <t>-</t>
      </is>
    </nc>
  </rcc>
  <rcc rId="7647" sId="2">
    <nc r="L291" t="inlineStr">
      <is>
        <t>-</t>
      </is>
    </nc>
  </rcc>
  <rcc rId="7648" sId="2">
    <nc r="M291" t="inlineStr">
      <is>
        <t>-</t>
      </is>
    </nc>
  </rcc>
  <rcc rId="7649" sId="2">
    <nc r="N291" t="inlineStr">
      <is>
        <t>-</t>
      </is>
    </nc>
  </rcc>
  <rcc rId="7650" sId="2">
    <nc r="O291" t="inlineStr">
      <is>
        <t>-</t>
      </is>
    </nc>
  </rcc>
  <rcc rId="7651" sId="2">
    <nc r="P291" t="inlineStr">
      <is>
        <t>-</t>
      </is>
    </nc>
  </rcc>
  <rcc rId="7652" sId="2">
    <nc r="Q291" t="inlineStr">
      <is>
        <t>-</t>
      </is>
    </nc>
  </rcc>
  <rcc rId="7653" sId="2">
    <nc r="R291" t="inlineStr">
      <is>
        <t>-</t>
      </is>
    </nc>
  </rcc>
  <rcc rId="7654" sId="2">
    <nc r="S291" t="inlineStr">
      <is>
        <t>-</t>
      </is>
    </nc>
  </rcc>
  <rcc rId="7655" sId="2">
    <nc r="T291" t="inlineStr">
      <is>
        <t>-</t>
      </is>
    </nc>
  </rcc>
  <rcc rId="7656" sId="2">
    <nc r="U291" t="inlineStr">
      <is>
        <t>-</t>
      </is>
    </nc>
  </rcc>
  <rcc rId="7657" sId="2">
    <nc r="F292" t="inlineStr">
      <is>
        <t>-</t>
      </is>
    </nc>
  </rcc>
  <rcc rId="7658" sId="2">
    <nc r="G292" t="inlineStr">
      <is>
        <t>-</t>
      </is>
    </nc>
  </rcc>
  <rcc rId="7659" sId="2">
    <nc r="H292" t="inlineStr">
      <is>
        <t>-</t>
      </is>
    </nc>
  </rcc>
  <rcc rId="7660" sId="2">
    <nc r="I292" t="inlineStr">
      <is>
        <t>-</t>
      </is>
    </nc>
  </rcc>
  <rcc rId="7661" sId="2">
    <nc r="J292" t="inlineStr">
      <is>
        <t>-</t>
      </is>
    </nc>
  </rcc>
  <rcc rId="7662" sId="2">
    <nc r="K292" t="inlineStr">
      <is>
        <t>-</t>
      </is>
    </nc>
  </rcc>
  <rcc rId="7663" sId="2">
    <nc r="L292" t="inlineStr">
      <is>
        <t>-</t>
      </is>
    </nc>
  </rcc>
  <rcc rId="7664" sId="2">
    <nc r="M292" t="inlineStr">
      <is>
        <t>-</t>
      </is>
    </nc>
  </rcc>
  <rcc rId="7665" sId="2">
    <nc r="N292" t="inlineStr">
      <is>
        <t>-</t>
      </is>
    </nc>
  </rcc>
  <rcc rId="7666" sId="2">
    <nc r="O292" t="inlineStr">
      <is>
        <t>-</t>
      </is>
    </nc>
  </rcc>
  <rcc rId="7667" sId="2">
    <nc r="P292" t="inlineStr">
      <is>
        <t>-</t>
      </is>
    </nc>
  </rcc>
  <rcc rId="7668" sId="2">
    <nc r="Q292" t="inlineStr">
      <is>
        <t>-</t>
      </is>
    </nc>
  </rcc>
  <rcc rId="7669" sId="2">
    <nc r="R292" t="inlineStr">
      <is>
        <t>-</t>
      </is>
    </nc>
  </rcc>
  <rcc rId="7670" sId="2" odxf="1" dxf="1">
    <nc r="S292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671" sId="2">
    <nc r="T292" t="inlineStr">
      <is>
        <t>-</t>
      </is>
    </nc>
  </rcc>
  <rcc rId="7672" sId="2">
    <nc r="U292" t="inlineStr">
      <is>
        <t>-</t>
      </is>
    </nc>
  </rcc>
  <rcc rId="7673" sId="2">
    <nc r="F293" t="inlineStr">
      <is>
        <t>-</t>
      </is>
    </nc>
  </rcc>
  <rcc rId="7674" sId="2">
    <nc r="G293" t="inlineStr">
      <is>
        <t>-</t>
      </is>
    </nc>
  </rcc>
  <rcc rId="7675" sId="2">
    <nc r="H293" t="inlineStr">
      <is>
        <t>-</t>
      </is>
    </nc>
  </rcc>
  <rcc rId="7676" sId="2">
    <nc r="I293" t="inlineStr">
      <is>
        <t>-</t>
      </is>
    </nc>
  </rcc>
  <rcc rId="7677" sId="2">
    <nc r="J293" t="inlineStr">
      <is>
        <t>-</t>
      </is>
    </nc>
  </rcc>
  <rcc rId="7678" sId="2">
    <nc r="K293" t="inlineStr">
      <is>
        <t>-</t>
      </is>
    </nc>
  </rcc>
  <rcc rId="7679" sId="2">
    <nc r="L293" t="inlineStr">
      <is>
        <t>-</t>
      </is>
    </nc>
  </rcc>
  <rcc rId="7680" sId="2">
    <nc r="M293" t="inlineStr">
      <is>
        <t>-</t>
      </is>
    </nc>
  </rcc>
  <rcc rId="7681" sId="2">
    <nc r="N293" t="inlineStr">
      <is>
        <t>-</t>
      </is>
    </nc>
  </rcc>
  <rcc rId="7682" sId="2">
    <nc r="O293" t="inlineStr">
      <is>
        <t>-</t>
      </is>
    </nc>
  </rcc>
  <rcc rId="7683" sId="2">
    <nc r="P293" t="inlineStr">
      <is>
        <t>-</t>
      </is>
    </nc>
  </rcc>
  <rcc rId="7684" sId="2">
    <nc r="Q293" t="inlineStr">
      <is>
        <t>-</t>
      </is>
    </nc>
  </rcc>
  <rcc rId="7685" sId="2">
    <nc r="R293" t="inlineStr">
      <is>
        <t>-</t>
      </is>
    </nc>
  </rcc>
  <rcc rId="7686" sId="2" odxf="1" dxf="1">
    <nc r="S293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687" sId="2">
    <nc r="T293" t="inlineStr">
      <is>
        <t>-</t>
      </is>
    </nc>
  </rcc>
  <rcc rId="7688" sId="2">
    <nc r="U293" t="inlineStr">
      <is>
        <t>-</t>
      </is>
    </nc>
  </rcc>
  <rcc rId="7689" sId="2">
    <nc r="F294" t="inlineStr">
      <is>
        <t>-</t>
      </is>
    </nc>
  </rcc>
  <rcc rId="7690" sId="2">
    <nc r="G294" t="inlineStr">
      <is>
        <t>-</t>
      </is>
    </nc>
  </rcc>
  <rcc rId="7691" sId="2">
    <nc r="H294" t="inlineStr">
      <is>
        <t>-</t>
      </is>
    </nc>
  </rcc>
  <rcc rId="7692" sId="2">
    <nc r="I294" t="inlineStr">
      <is>
        <t>-</t>
      </is>
    </nc>
  </rcc>
  <rcc rId="7693" sId="2">
    <nc r="J294" t="inlineStr">
      <is>
        <t>-</t>
      </is>
    </nc>
  </rcc>
  <rcc rId="7694" sId="2">
    <nc r="K294" t="inlineStr">
      <is>
        <t>-</t>
      </is>
    </nc>
  </rcc>
  <rcc rId="7695" sId="2">
    <nc r="L294" t="inlineStr">
      <is>
        <t>-</t>
      </is>
    </nc>
  </rcc>
  <rcc rId="7696" sId="2">
    <nc r="M294" t="inlineStr">
      <is>
        <t>-</t>
      </is>
    </nc>
  </rcc>
  <rcc rId="7697" sId="2">
    <nc r="N294" t="inlineStr">
      <is>
        <t>-</t>
      </is>
    </nc>
  </rcc>
  <rcc rId="7698" sId="2">
    <nc r="O294" t="inlineStr">
      <is>
        <t>-</t>
      </is>
    </nc>
  </rcc>
  <rcc rId="7699" sId="2">
    <nc r="P294" t="inlineStr">
      <is>
        <t>-</t>
      </is>
    </nc>
  </rcc>
  <rcc rId="7700" sId="2">
    <nc r="Q294" t="inlineStr">
      <is>
        <t>-</t>
      </is>
    </nc>
  </rcc>
  <rcc rId="7701" sId="2">
    <nc r="R294" t="inlineStr">
      <is>
        <t>-</t>
      </is>
    </nc>
  </rcc>
  <rcc rId="7702" sId="2" odxf="1" dxf="1">
    <nc r="S294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03" sId="2">
    <nc r="T294" t="inlineStr">
      <is>
        <t>-</t>
      </is>
    </nc>
  </rcc>
  <rcc rId="7704" sId="2">
    <nc r="U294" t="inlineStr">
      <is>
        <t>-</t>
      </is>
    </nc>
  </rcc>
  <rcc rId="7705" sId="2">
    <nc r="I289" t="inlineStr">
      <is>
        <t>-</t>
      </is>
    </nc>
  </rcc>
  <rcc rId="7706" sId="2">
    <nc r="J289" t="inlineStr">
      <is>
        <t>-</t>
      </is>
    </nc>
  </rcc>
  <rcc rId="7707" sId="2">
    <nc r="K289" t="inlineStr">
      <is>
        <t>-</t>
      </is>
    </nc>
  </rcc>
  <rcc rId="7708" sId="2">
    <nc r="L289" t="inlineStr">
      <is>
        <t>-</t>
      </is>
    </nc>
  </rcc>
  <rcc rId="7709" sId="2">
    <nc r="M289" t="inlineStr">
      <is>
        <t>-</t>
      </is>
    </nc>
  </rcc>
  <rcc rId="7710" sId="2">
    <nc r="N289" t="inlineStr">
      <is>
        <t>-</t>
      </is>
    </nc>
  </rcc>
  <rcc rId="7711" sId="2">
    <nc r="O289" t="inlineStr">
      <is>
        <t>-</t>
      </is>
    </nc>
  </rcc>
  <rcc rId="7712" sId="2">
    <nc r="P289" t="inlineStr">
      <is>
        <t>-</t>
      </is>
    </nc>
  </rcc>
  <rcc rId="7713" sId="2">
    <nc r="Q289" t="inlineStr">
      <is>
        <t>-</t>
      </is>
    </nc>
  </rcc>
  <rcc rId="7714" sId="2">
    <nc r="R289" t="inlineStr">
      <is>
        <t>-</t>
      </is>
    </nc>
  </rcc>
  <rcc rId="7715" sId="2">
    <nc r="S289" t="inlineStr">
      <is>
        <t>-</t>
      </is>
    </nc>
  </rcc>
  <rcc rId="7716" sId="2">
    <nc r="T289" t="inlineStr">
      <is>
        <t>-</t>
      </is>
    </nc>
  </rcc>
  <rcc rId="7717" sId="2">
    <nc r="U289" t="inlineStr">
      <is>
        <t>-</t>
      </is>
    </nc>
  </rcc>
  <rcc rId="7718" sId="2">
    <nc r="G295" t="inlineStr">
      <is>
        <t>-</t>
      </is>
    </nc>
  </rcc>
  <rcc rId="7719" sId="2" odxf="1" s="1" dxf="1">
    <nc r="D296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720" sId="2">
    <nc r="E296" t="inlineStr">
      <is>
        <t>-</t>
      </is>
    </nc>
  </rcc>
  <rcc rId="7721" sId="2">
    <nc r="F296" t="inlineStr">
      <is>
        <t>-</t>
      </is>
    </nc>
  </rcc>
  <rcc rId="7722" sId="2">
    <nc r="G296" t="inlineStr">
      <is>
        <t>-</t>
      </is>
    </nc>
  </rcc>
  <rcc rId="7723" sId="2" odxf="1" dxf="1">
    <nc r="H296" t="inlineStr">
      <is>
        <t>-</t>
      </is>
    </nc>
    <odxf>
      <numFmt numFmtId="2" formatCode="0.00"/>
    </odxf>
    <ndxf>
      <numFmt numFmtId="0" formatCode="General"/>
    </ndxf>
  </rcc>
  <rcc rId="7724" sId="2">
    <nc r="I295" t="inlineStr">
      <is>
        <t>-</t>
      </is>
    </nc>
  </rcc>
  <rcc rId="7725" sId="2">
    <nc r="J295" t="inlineStr">
      <is>
        <t>-</t>
      </is>
    </nc>
  </rcc>
  <rcc rId="7726" sId="2">
    <nc r="K295" t="inlineStr">
      <is>
        <t>-</t>
      </is>
    </nc>
  </rcc>
  <rcc rId="7727" sId="2">
    <nc r="L295" t="inlineStr">
      <is>
        <t>-</t>
      </is>
    </nc>
  </rcc>
  <rcc rId="7728" sId="2">
    <nc r="M295" t="inlineStr">
      <is>
        <t>-</t>
      </is>
    </nc>
  </rcc>
  <rcc rId="7729" sId="2">
    <nc r="N295" t="inlineStr">
      <is>
        <t>-</t>
      </is>
    </nc>
  </rcc>
  <rcc rId="7730" sId="2">
    <nc r="O295" t="inlineStr">
      <is>
        <t>-</t>
      </is>
    </nc>
  </rcc>
  <rcc rId="7731" sId="2">
    <nc r="P295" t="inlineStr">
      <is>
        <t>-</t>
      </is>
    </nc>
  </rcc>
  <rcc rId="7732" sId="2">
    <nc r="Q295" t="inlineStr">
      <is>
        <t>-</t>
      </is>
    </nc>
  </rcc>
  <rcc rId="7733" sId="2">
    <nc r="R295" t="inlineStr">
      <is>
        <t>-</t>
      </is>
    </nc>
  </rcc>
  <rcc rId="7734" sId="2" odxf="1" dxf="1">
    <nc r="S295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35" sId="2">
    <nc r="T295" t="inlineStr">
      <is>
        <t>-</t>
      </is>
    </nc>
  </rcc>
  <rcc rId="7736" sId="2">
    <nc r="U295" t="inlineStr">
      <is>
        <t>-</t>
      </is>
    </nc>
  </rcc>
  <rcc rId="7737" sId="2">
    <nc r="I296" t="inlineStr">
      <is>
        <t>-</t>
      </is>
    </nc>
  </rcc>
  <rcc rId="7738" sId="2">
    <nc r="J296" t="inlineStr">
      <is>
        <t>-</t>
      </is>
    </nc>
  </rcc>
  <rcc rId="7739" sId="2">
    <nc r="K296" t="inlineStr">
      <is>
        <t>-</t>
      </is>
    </nc>
  </rcc>
  <rcc rId="7740" sId="2">
    <nc r="L296" t="inlineStr">
      <is>
        <t>-</t>
      </is>
    </nc>
  </rcc>
  <rcc rId="7741" sId="2">
    <nc r="M296" t="inlineStr">
      <is>
        <t>-</t>
      </is>
    </nc>
  </rcc>
  <rcc rId="7742" sId="2">
    <nc r="N296" t="inlineStr">
      <is>
        <t>-</t>
      </is>
    </nc>
  </rcc>
  <rcc rId="7743" sId="2">
    <nc r="O296" t="inlineStr">
      <is>
        <t>-</t>
      </is>
    </nc>
  </rcc>
  <rcc rId="7744" sId="2">
    <nc r="P296" t="inlineStr">
      <is>
        <t>-</t>
      </is>
    </nc>
  </rcc>
  <rcc rId="7745" sId="2">
    <nc r="Q296" t="inlineStr">
      <is>
        <t>-</t>
      </is>
    </nc>
  </rcc>
  <rcc rId="7746" sId="2">
    <nc r="R296" t="inlineStr">
      <is>
        <t>-</t>
      </is>
    </nc>
  </rcc>
  <rcc rId="7747" sId="2" odxf="1" dxf="1">
    <nc r="S296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48" sId="2">
    <nc r="T296" t="inlineStr">
      <is>
        <t>-</t>
      </is>
    </nc>
  </rcc>
  <rcc rId="7749" sId="2">
    <nc r="U296" t="inlineStr">
      <is>
        <t>-</t>
      </is>
    </nc>
  </rcc>
  <rcc rId="7750" sId="2">
    <nc r="I297" t="inlineStr">
      <is>
        <t>-</t>
      </is>
    </nc>
  </rcc>
  <rcc rId="7751" sId="2">
    <nc r="J297" t="inlineStr">
      <is>
        <t>-</t>
      </is>
    </nc>
  </rcc>
  <rcc rId="7752" sId="2">
    <nc r="K297" t="inlineStr">
      <is>
        <t>-</t>
      </is>
    </nc>
  </rcc>
  <rcc rId="7753" sId="2">
    <nc r="L297" t="inlineStr">
      <is>
        <t>-</t>
      </is>
    </nc>
  </rcc>
  <rcc rId="7754" sId="2">
    <nc r="M297" t="inlineStr">
      <is>
        <t>-</t>
      </is>
    </nc>
  </rcc>
  <rcc rId="7755" sId="2">
    <nc r="N297" t="inlineStr">
      <is>
        <t>-</t>
      </is>
    </nc>
  </rcc>
  <rcc rId="7756" sId="2">
    <nc r="O297" t="inlineStr">
      <is>
        <t>-</t>
      </is>
    </nc>
  </rcc>
  <rcc rId="7757" sId="2">
    <nc r="P297" t="inlineStr">
      <is>
        <t>-</t>
      </is>
    </nc>
  </rcc>
  <rcc rId="7758" sId="2">
    <nc r="Q297" t="inlineStr">
      <is>
        <t>-</t>
      </is>
    </nc>
  </rcc>
  <rcc rId="7759" sId="2">
    <nc r="R297" t="inlineStr">
      <is>
        <t>-</t>
      </is>
    </nc>
  </rcc>
  <rcc rId="7760" sId="2" odxf="1" dxf="1">
    <nc r="S297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61" sId="2">
    <nc r="T297" t="inlineStr">
      <is>
        <t>-</t>
      </is>
    </nc>
  </rcc>
  <rcc rId="7762" sId="2">
    <nc r="U297" t="inlineStr">
      <is>
        <t>-</t>
      </is>
    </nc>
  </rcc>
  <rcc rId="7763" sId="2">
    <nc r="I298" t="inlineStr">
      <is>
        <t>-</t>
      </is>
    </nc>
  </rcc>
  <rcc rId="7764" sId="2">
    <nc r="J298" t="inlineStr">
      <is>
        <t>-</t>
      </is>
    </nc>
  </rcc>
  <rcc rId="7765" sId="2">
    <nc r="K298" t="inlineStr">
      <is>
        <t>-</t>
      </is>
    </nc>
  </rcc>
  <rcc rId="7766" sId="2">
    <nc r="L298" t="inlineStr">
      <is>
        <t>-</t>
      </is>
    </nc>
  </rcc>
  <rcc rId="7767" sId="2">
    <nc r="M298" t="inlineStr">
      <is>
        <t>-</t>
      </is>
    </nc>
  </rcc>
  <rcc rId="7768" sId="2">
    <nc r="N298" t="inlineStr">
      <is>
        <t>-</t>
      </is>
    </nc>
  </rcc>
  <rcc rId="7769" sId="2">
    <nc r="O298" t="inlineStr">
      <is>
        <t>-</t>
      </is>
    </nc>
  </rcc>
  <rcc rId="7770" sId="2">
    <nc r="P298" t="inlineStr">
      <is>
        <t>-</t>
      </is>
    </nc>
  </rcc>
  <rcc rId="7771" sId="2">
    <nc r="Q298" t="inlineStr">
      <is>
        <t>-</t>
      </is>
    </nc>
  </rcc>
  <rcc rId="7772" sId="2">
    <nc r="R298" t="inlineStr">
      <is>
        <t>-</t>
      </is>
    </nc>
  </rcc>
  <rcc rId="7773" sId="2" odxf="1" dxf="1">
    <nc r="S298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74" sId="2">
    <nc r="T298" t="inlineStr">
      <is>
        <t>-</t>
      </is>
    </nc>
  </rcc>
  <rcc rId="7775" sId="2">
    <nc r="U298" t="inlineStr">
      <is>
        <t>-</t>
      </is>
    </nc>
  </rcc>
  <rcc rId="7776" sId="2">
    <nc r="I299" t="inlineStr">
      <is>
        <t>-</t>
      </is>
    </nc>
  </rcc>
  <rcc rId="7777" sId="2">
    <nc r="J299" t="inlineStr">
      <is>
        <t>-</t>
      </is>
    </nc>
  </rcc>
  <rcc rId="7778" sId="2">
    <nc r="K299" t="inlineStr">
      <is>
        <t>-</t>
      </is>
    </nc>
  </rcc>
  <rcc rId="7779" sId="2">
    <nc r="L299" t="inlineStr">
      <is>
        <t>-</t>
      </is>
    </nc>
  </rcc>
  <rcc rId="7780" sId="2">
    <nc r="M299" t="inlineStr">
      <is>
        <t>-</t>
      </is>
    </nc>
  </rcc>
  <rcc rId="7781" sId="2">
    <nc r="N299" t="inlineStr">
      <is>
        <t>-</t>
      </is>
    </nc>
  </rcc>
  <rcc rId="7782" sId="2">
    <nc r="O299" t="inlineStr">
      <is>
        <t>-</t>
      </is>
    </nc>
  </rcc>
  <rcc rId="7783" sId="2">
    <nc r="P299" t="inlineStr">
      <is>
        <t>-</t>
      </is>
    </nc>
  </rcc>
  <rcc rId="7784" sId="2">
    <nc r="Q299" t="inlineStr">
      <is>
        <t>-</t>
      </is>
    </nc>
  </rcc>
  <rcc rId="7785" sId="2">
    <nc r="R299" t="inlineStr">
      <is>
        <t>-</t>
      </is>
    </nc>
  </rcc>
  <rcc rId="7786" sId="2" odxf="1" dxf="1">
    <nc r="S299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787" sId="2">
    <nc r="T299" t="inlineStr">
      <is>
        <t>-</t>
      </is>
    </nc>
  </rcc>
  <rcc rId="7788" sId="2">
    <nc r="U299" t="inlineStr">
      <is>
        <t>-</t>
      </is>
    </nc>
  </rcc>
  <rcc rId="7789" sId="2">
    <nc r="I300" t="inlineStr">
      <is>
        <t>-</t>
      </is>
    </nc>
  </rcc>
  <rcc rId="7790" sId="2">
    <nc r="J300" t="inlineStr">
      <is>
        <t>-</t>
      </is>
    </nc>
  </rcc>
  <rcc rId="7791" sId="2">
    <nc r="K300" t="inlineStr">
      <is>
        <t>-</t>
      </is>
    </nc>
  </rcc>
  <rcc rId="7792" sId="2">
    <nc r="L300" t="inlineStr">
      <is>
        <t>-</t>
      </is>
    </nc>
  </rcc>
  <rcc rId="7793" sId="2">
    <nc r="M300" t="inlineStr">
      <is>
        <t>-</t>
      </is>
    </nc>
  </rcc>
  <rcc rId="7794" sId="2">
    <nc r="N300" t="inlineStr">
      <is>
        <t>-</t>
      </is>
    </nc>
  </rcc>
  <rcc rId="7795" sId="2">
    <nc r="O300" t="inlineStr">
      <is>
        <t>-</t>
      </is>
    </nc>
  </rcc>
  <rcc rId="7796" sId="2">
    <nc r="P300" t="inlineStr">
      <is>
        <t>-</t>
      </is>
    </nc>
  </rcc>
  <rcc rId="7797" sId="2">
    <nc r="Q300" t="inlineStr">
      <is>
        <t>-</t>
      </is>
    </nc>
  </rcc>
  <rcc rId="7798" sId="2">
    <nc r="R300" t="inlineStr">
      <is>
        <t>-</t>
      </is>
    </nc>
  </rcc>
  <rcc rId="7799" sId="2" odxf="1" dxf="1">
    <nc r="S300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00" sId="2">
    <nc r="T300" t="inlineStr">
      <is>
        <t>-</t>
      </is>
    </nc>
  </rcc>
  <rcc rId="7801" sId="2">
    <nc r="U300" t="inlineStr">
      <is>
        <t>-</t>
      </is>
    </nc>
  </rcc>
  <rcc rId="7802" sId="2">
    <nc r="I301" t="inlineStr">
      <is>
        <t>-</t>
      </is>
    </nc>
  </rcc>
  <rcc rId="7803" sId="2">
    <nc r="J301" t="inlineStr">
      <is>
        <t>-</t>
      </is>
    </nc>
  </rcc>
  <rcc rId="7804" sId="2">
    <nc r="K301" t="inlineStr">
      <is>
        <t>-</t>
      </is>
    </nc>
  </rcc>
  <rcc rId="7805" sId="2">
    <nc r="L301" t="inlineStr">
      <is>
        <t>-</t>
      </is>
    </nc>
  </rcc>
  <rcc rId="7806" sId="2">
    <nc r="M301" t="inlineStr">
      <is>
        <t>-</t>
      </is>
    </nc>
  </rcc>
  <rcc rId="7807" sId="2">
    <nc r="N301" t="inlineStr">
      <is>
        <t>-</t>
      </is>
    </nc>
  </rcc>
  <rcc rId="7808" sId="2">
    <nc r="O301" t="inlineStr">
      <is>
        <t>-</t>
      </is>
    </nc>
  </rcc>
  <rcc rId="7809" sId="2">
    <nc r="P301" t="inlineStr">
      <is>
        <t>-</t>
      </is>
    </nc>
  </rcc>
  <rcc rId="7810" sId="2">
    <nc r="Q301" t="inlineStr">
      <is>
        <t>-</t>
      </is>
    </nc>
  </rcc>
  <rcc rId="7811" sId="2">
    <nc r="R301" t="inlineStr">
      <is>
        <t>-</t>
      </is>
    </nc>
  </rcc>
  <rcc rId="7812" sId="2" odxf="1" dxf="1">
    <nc r="S301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13" sId="2">
    <nc r="T301" t="inlineStr">
      <is>
        <t>-</t>
      </is>
    </nc>
  </rcc>
  <rcc rId="7814" sId="2">
    <nc r="U301" t="inlineStr">
      <is>
        <t>-</t>
      </is>
    </nc>
  </rcc>
  <rcc rId="7815" sId="2">
    <nc r="I302" t="inlineStr">
      <is>
        <t>-</t>
      </is>
    </nc>
  </rcc>
  <rcc rId="7816" sId="2">
    <nc r="J302" t="inlineStr">
      <is>
        <t>-</t>
      </is>
    </nc>
  </rcc>
  <rcc rId="7817" sId="2">
    <nc r="K302" t="inlineStr">
      <is>
        <t>-</t>
      </is>
    </nc>
  </rcc>
  <rcc rId="7818" sId="2">
    <nc r="L302" t="inlineStr">
      <is>
        <t>-</t>
      </is>
    </nc>
  </rcc>
  <rcc rId="7819" sId="2">
    <nc r="M302" t="inlineStr">
      <is>
        <t>-</t>
      </is>
    </nc>
  </rcc>
  <rcc rId="7820" sId="2">
    <nc r="N302" t="inlineStr">
      <is>
        <t>-</t>
      </is>
    </nc>
  </rcc>
  <rcc rId="7821" sId="2">
    <nc r="O302" t="inlineStr">
      <is>
        <t>-</t>
      </is>
    </nc>
  </rcc>
  <rcc rId="7822" sId="2">
    <nc r="P302" t="inlineStr">
      <is>
        <t>-</t>
      </is>
    </nc>
  </rcc>
  <rcc rId="7823" sId="2">
    <nc r="Q302" t="inlineStr">
      <is>
        <t>-</t>
      </is>
    </nc>
  </rcc>
  <rcc rId="7824" sId="2">
    <nc r="R302" t="inlineStr">
      <is>
        <t>-</t>
      </is>
    </nc>
  </rcc>
  <rcc rId="7825" sId="2" odxf="1" dxf="1">
    <nc r="S302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26" sId="2">
    <nc r="T302" t="inlineStr">
      <is>
        <t>-</t>
      </is>
    </nc>
  </rcc>
  <rcc rId="7827" sId="2">
    <nc r="U302" t="inlineStr">
      <is>
        <t>-</t>
      </is>
    </nc>
  </rcc>
  <rcc rId="7828" sId="2">
    <nc r="I303" t="inlineStr">
      <is>
        <t>-</t>
      </is>
    </nc>
  </rcc>
  <rcc rId="7829" sId="2">
    <nc r="J303" t="inlineStr">
      <is>
        <t>-</t>
      </is>
    </nc>
  </rcc>
  <rcc rId="7830" sId="2">
    <nc r="K303" t="inlineStr">
      <is>
        <t>-</t>
      </is>
    </nc>
  </rcc>
  <rcc rId="7831" sId="2">
    <nc r="L303" t="inlineStr">
      <is>
        <t>-</t>
      </is>
    </nc>
  </rcc>
  <rcc rId="7832" sId="2">
    <nc r="M303" t="inlineStr">
      <is>
        <t>-</t>
      </is>
    </nc>
  </rcc>
  <rcc rId="7833" sId="2">
    <nc r="N303" t="inlineStr">
      <is>
        <t>-</t>
      </is>
    </nc>
  </rcc>
  <rcc rId="7834" sId="2">
    <nc r="O303" t="inlineStr">
      <is>
        <t>-</t>
      </is>
    </nc>
  </rcc>
  <rcc rId="7835" sId="2">
    <nc r="P303" t="inlineStr">
      <is>
        <t>-</t>
      </is>
    </nc>
  </rcc>
  <rcc rId="7836" sId="2">
    <nc r="Q303" t="inlineStr">
      <is>
        <t>-</t>
      </is>
    </nc>
  </rcc>
  <rcc rId="7837" sId="2">
    <nc r="R303" t="inlineStr">
      <is>
        <t>-</t>
      </is>
    </nc>
  </rcc>
  <rcc rId="7838" sId="2" odxf="1" dxf="1">
    <nc r="S303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39" sId="2">
    <nc r="T303" t="inlineStr">
      <is>
        <t>-</t>
      </is>
    </nc>
  </rcc>
  <rcc rId="7840" sId="2">
    <nc r="U303" t="inlineStr">
      <is>
        <t>-</t>
      </is>
    </nc>
  </rcc>
  <rcc rId="7841" sId="2">
    <nc r="I304" t="inlineStr">
      <is>
        <t>-</t>
      </is>
    </nc>
  </rcc>
  <rcc rId="7842" sId="2">
    <nc r="J304" t="inlineStr">
      <is>
        <t>-</t>
      </is>
    </nc>
  </rcc>
  <rcc rId="7843" sId="2">
    <nc r="K304" t="inlineStr">
      <is>
        <t>-</t>
      </is>
    </nc>
  </rcc>
  <rcc rId="7844" sId="2">
    <nc r="L304" t="inlineStr">
      <is>
        <t>-</t>
      </is>
    </nc>
  </rcc>
  <rcc rId="7845" sId="2">
    <nc r="M304" t="inlineStr">
      <is>
        <t>-</t>
      </is>
    </nc>
  </rcc>
  <rcc rId="7846" sId="2">
    <nc r="N304" t="inlineStr">
      <is>
        <t>-</t>
      </is>
    </nc>
  </rcc>
  <rcc rId="7847" sId="2">
    <nc r="O304" t="inlineStr">
      <is>
        <t>-</t>
      </is>
    </nc>
  </rcc>
  <rcc rId="7848" sId="2">
    <nc r="P304" t="inlineStr">
      <is>
        <t>-</t>
      </is>
    </nc>
  </rcc>
  <rcc rId="7849" sId="2">
    <nc r="Q304" t="inlineStr">
      <is>
        <t>-</t>
      </is>
    </nc>
  </rcc>
  <rcc rId="7850" sId="2">
    <nc r="R304" t="inlineStr">
      <is>
        <t>-</t>
      </is>
    </nc>
  </rcc>
  <rcc rId="7851" sId="2" odxf="1" dxf="1">
    <nc r="S304" t="inlineStr">
      <is>
        <t>-</t>
      </is>
    </nc>
    <odxf>
      <border outline="0">
        <left/>
      </border>
    </odxf>
    <ndxf>
      <border outline="0">
        <left style="thin">
          <color indexed="64"/>
        </left>
      </border>
    </ndxf>
  </rcc>
  <rcc rId="7852" sId="2">
    <nc r="T304" t="inlineStr">
      <is>
        <t>-</t>
      </is>
    </nc>
  </rcc>
  <rcc rId="7853" sId="2">
    <nc r="U304" t="inlineStr">
      <is>
        <t>-</t>
      </is>
    </nc>
  </rcc>
  <rcc rId="7854" sId="2" odxf="1" s="1" dxf="1">
    <nc r="D298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55" sId="2">
    <nc r="E298" t="inlineStr">
      <is>
        <t>-</t>
      </is>
    </nc>
  </rcc>
  <rcc rId="7856" sId="2">
    <nc r="F298" t="inlineStr">
      <is>
        <t>-</t>
      </is>
    </nc>
  </rcc>
  <rcc rId="7857" sId="2">
    <nc r="G298" t="inlineStr">
      <is>
        <t>-</t>
      </is>
    </nc>
  </rcc>
  <rcc rId="7858" sId="2" odxf="1" dxf="1">
    <nc r="H298" t="inlineStr">
      <is>
        <t>-</t>
      </is>
    </nc>
    <odxf>
      <numFmt numFmtId="2" formatCode="0.00"/>
    </odxf>
    <ndxf>
      <numFmt numFmtId="0" formatCode="General"/>
    </ndxf>
  </rcc>
  <rcc rId="7859" sId="2" odxf="1" s="1" dxf="1">
    <nc r="D299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60" sId="2">
    <nc r="E299" t="inlineStr">
      <is>
        <t>-</t>
      </is>
    </nc>
  </rcc>
  <rcc rId="7861" sId="2">
    <nc r="F299" t="inlineStr">
      <is>
        <t>-</t>
      </is>
    </nc>
  </rcc>
  <rcc rId="7862" sId="2">
    <nc r="G299" t="inlineStr">
      <is>
        <t>-</t>
      </is>
    </nc>
  </rcc>
  <rcc rId="7863" sId="2" odxf="1" dxf="1">
    <nc r="H299" t="inlineStr">
      <is>
        <t>-</t>
      </is>
    </nc>
    <odxf>
      <numFmt numFmtId="2" formatCode="0.00"/>
    </odxf>
    <ndxf>
      <numFmt numFmtId="0" formatCode="General"/>
    </ndxf>
  </rcc>
  <rcc rId="7864" sId="2" odxf="1" s="1" dxf="1">
    <nc r="D300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65" sId="2">
    <nc r="E300" t="inlineStr">
      <is>
        <t>-</t>
      </is>
    </nc>
  </rcc>
  <rcc rId="7866" sId="2">
    <nc r="F300" t="inlineStr">
      <is>
        <t>-</t>
      </is>
    </nc>
  </rcc>
  <rcc rId="7867" sId="2">
    <nc r="G300" t="inlineStr">
      <is>
        <t>-</t>
      </is>
    </nc>
  </rcc>
  <rcc rId="7868" sId="2" odxf="1" dxf="1">
    <nc r="H300" t="inlineStr">
      <is>
        <t>-</t>
      </is>
    </nc>
    <odxf>
      <numFmt numFmtId="2" formatCode="0.00"/>
    </odxf>
    <ndxf>
      <numFmt numFmtId="0" formatCode="General"/>
    </ndxf>
  </rcc>
  <rcc rId="7869" sId="2" odxf="1" s="1" dxf="1">
    <nc r="D301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70" sId="2">
    <nc r="E301" t="inlineStr">
      <is>
        <t>-</t>
      </is>
    </nc>
  </rcc>
  <rcc rId="7871" sId="2">
    <nc r="F301" t="inlineStr">
      <is>
        <t>-</t>
      </is>
    </nc>
  </rcc>
  <rcc rId="7872" sId="2">
    <nc r="G301" t="inlineStr">
      <is>
        <t>-</t>
      </is>
    </nc>
  </rcc>
  <rcc rId="7873" sId="2" odxf="1" dxf="1">
    <nc r="H301" t="inlineStr">
      <is>
        <t>-</t>
      </is>
    </nc>
    <odxf>
      <numFmt numFmtId="2" formatCode="0.00"/>
    </odxf>
    <ndxf>
      <numFmt numFmtId="0" formatCode="General"/>
    </ndxf>
  </rcc>
  <rcc rId="7874" sId="2" odxf="1" s="1" dxf="1">
    <nc r="D302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75" sId="2">
    <nc r="E302" t="inlineStr">
      <is>
        <t>-</t>
      </is>
    </nc>
  </rcc>
  <rcc rId="7876" sId="2">
    <nc r="F302" t="inlineStr">
      <is>
        <t>-</t>
      </is>
    </nc>
  </rcc>
  <rcc rId="7877" sId="2">
    <nc r="G302" t="inlineStr">
      <is>
        <t>-</t>
      </is>
    </nc>
  </rcc>
  <rcc rId="7878" sId="2" odxf="1" dxf="1">
    <nc r="H302" t="inlineStr">
      <is>
        <t>-</t>
      </is>
    </nc>
    <odxf>
      <numFmt numFmtId="2" formatCode="0.00"/>
    </odxf>
    <ndxf>
      <numFmt numFmtId="0" formatCode="General"/>
    </ndxf>
  </rcc>
  <rcc rId="7879" sId="2">
    <nc r="G297" t="inlineStr">
      <is>
        <t>-</t>
      </is>
    </nc>
  </rcc>
  <rcc rId="7880" sId="2">
    <nc r="G303" t="inlineStr">
      <is>
        <t>-</t>
      </is>
    </nc>
  </rcc>
  <rcc rId="7881" sId="2" odxf="1" s="1" dxf="1">
    <nc r="D304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7882" sId="2">
    <nc r="E304" t="inlineStr">
      <is>
        <t>-</t>
      </is>
    </nc>
  </rcc>
  <rcc rId="7883" sId="2">
    <nc r="F304" t="inlineStr">
      <is>
        <t>-</t>
      </is>
    </nc>
  </rcc>
  <rcc rId="7884" sId="2">
    <nc r="G304" t="inlineStr">
      <is>
        <t>-</t>
      </is>
    </nc>
  </rcc>
  <rcc rId="7885" sId="2">
    <nc r="H304" t="inlineStr">
      <is>
        <t>-</t>
      </is>
    </nc>
  </rcc>
  <rcc rId="7886" sId="2" odxf="1" s="1" dxf="1">
    <nc r="U305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170" formatCode="0.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numFmt numFmtId="0" formatCode="General"/>
      <alignment vertical="bottom"/>
      <border outline="0">
        <left style="thin">
          <color indexed="64"/>
        </left>
        <right style="thin">
          <color indexed="64"/>
        </right>
      </border>
    </ndxf>
  </rcc>
  <rcc rId="7887" sId="2" odxf="1" s="1" dxf="1">
    <nc r="H313" t="inlineStr">
      <is>
        <t>-</t>
      </is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0"/>
        <color theme="1"/>
        <name val="Times New Roman"/>
        <family val="1"/>
        <charset val="204"/>
        <scheme val="none"/>
      </font>
      <alignment vertical="bottom"/>
    </ndxf>
  </rcc>
  <rcc rId="7888" sId="2" numFmtId="4">
    <oc r="J23">
      <v>0</v>
    </oc>
    <nc r="J23">
      <v>2254.6471799999999</v>
    </nc>
  </rcc>
  <rcc rId="7889" sId="2" numFmtId="4">
    <nc r="J29">
      <v>1969.2556</v>
    </nc>
  </rcc>
  <rcc rId="7890" sId="2" numFmtId="4">
    <nc r="J31">
      <v>31.89668</v>
    </nc>
  </rcc>
  <rcc rId="7891" sId="2" numFmtId="4">
    <nc r="J37">
      <v>253.4949</v>
    </nc>
  </rcc>
  <rcc rId="7892" sId="2" numFmtId="4">
    <oc r="J38">
      <v>0</v>
    </oc>
    <nc r="J38">
      <v>2129.13841</v>
    </nc>
  </rcc>
  <rcc rId="7893" sId="2" numFmtId="4">
    <nc r="J44">
      <v>1925.92893</v>
    </nc>
  </rcc>
  <rcc rId="7894" sId="2" numFmtId="4">
    <nc r="J46">
      <v>43.501010000000001</v>
    </nc>
  </rcc>
  <rcc rId="7895" sId="2" numFmtId="4">
    <nc r="J52">
      <v>159.70847000000001</v>
    </nc>
  </rcc>
  <rcc rId="7896" sId="2" numFmtId="4">
    <oc r="J53">
      <v>0</v>
    </oc>
    <nc r="J53">
      <v>1016.48605</v>
    </nc>
  </rcc>
  <rcc rId="7897" sId="2">
    <nc r="J55">
      <v>797.78</v>
    </nc>
  </rcc>
  <rcc rId="7898" sId="2" numFmtId="4">
    <nc r="J56">
      <v>797.78</v>
    </nc>
  </rcc>
  <rcc rId="7899" sId="2" numFmtId="4">
    <nc r="J57">
      <v>797.78</v>
    </nc>
  </rcc>
  <rcc rId="7900" sId="2" numFmtId="4">
    <nc r="J60">
      <v>184.47955999999999</v>
    </nc>
  </rcc>
  <rcc rId="7901" sId="2" numFmtId="4">
    <nc r="J61">
      <v>34.226489999999998</v>
    </nc>
  </rcc>
  <rcc rId="7902" sId="2" numFmtId="4">
    <nc r="J62">
      <v>9.0618499999999997</v>
    </nc>
  </rcc>
  <rcc rId="7903" sId="2">
    <oc r="J63" t="inlineStr">
      <is>
        <t>-</t>
      </is>
    </oc>
    <nc r="J63"/>
  </rcc>
  <rcc rId="7904" sId="2">
    <oc r="J64" t="inlineStr">
      <is>
        <t>-</t>
      </is>
    </oc>
    <nc r="J64"/>
  </rcc>
  <rcc rId="7905" sId="2" numFmtId="4">
    <nc r="J67">
      <v>9.0618499999999997</v>
    </nc>
  </rcc>
  <rcc rId="7906" sId="2" numFmtId="4">
    <nc r="J68">
      <v>830.89805999999999</v>
    </nc>
  </rcc>
  <rcc rId="7907" sId="2" numFmtId="4">
    <nc r="J69">
      <v>100.02159</v>
    </nc>
  </rcc>
  <rcc rId="7908" sId="2" numFmtId="4">
    <nc r="J70">
      <v>17.78012</v>
    </nc>
  </rcc>
  <rcc rId="7909" sId="2" numFmtId="4">
    <nc r="J71">
      <v>15.62617</v>
    </nc>
  </rcc>
  <rcc rId="7910" sId="2" numFmtId="4">
    <nc r="J72">
      <v>2.15395</v>
    </nc>
  </rcc>
  <rcc rId="7911" sId="2" numFmtId="4">
    <oc r="J73">
      <v>3.5490000000000004</v>
    </oc>
    <nc r="J73">
      <v>95.819700000000012</v>
    </nc>
  </rcc>
  <rcc rId="7912" sId="2" numFmtId="4">
    <nc r="J74">
      <v>39.371200000000002</v>
    </nc>
  </rcc>
  <rcc rId="7913" sId="2" numFmtId="4">
    <oc r="J75">
      <v>3.5490000000000004</v>
    </oc>
    <nc r="J75">
      <v>10.72128</v>
    </nc>
  </rcc>
  <rcc rId="7914" sId="2" numFmtId="4">
    <nc r="J76">
      <v>45.727220000000003</v>
    </nc>
  </rcc>
  <rcc rId="7915" sId="2" numFmtId="4">
    <oc r="J77">
      <v>0</v>
    </oc>
    <nc r="J77">
      <v>59.070540000000001</v>
    </nc>
  </rcc>
  <rcc rId="7916" sId="2" numFmtId="4">
    <nc r="J78">
      <v>59.070540000000001</v>
    </nc>
  </rcc>
  <rcc rId="7917" sId="2" numFmtId="4">
    <oc r="J81">
      <v>0</v>
    </oc>
    <nc r="J81">
      <v>125.50876999999991</v>
    </nc>
  </rcc>
  <rcc rId="7918" sId="2" numFmtId="4">
    <oc r="J87">
      <v>0</v>
    </oc>
    <nc r="J87">
      <v>43.326669999999922</v>
    </nc>
  </rcc>
  <rcc rId="7919" sId="2">
    <oc r="J88" t="inlineStr">
      <is>
        <t>-</t>
      </is>
    </oc>
    <nc r="J88"/>
  </rcc>
  <rcc rId="7920" sId="2" numFmtId="4">
    <oc r="J89">
      <v>0</v>
    </oc>
    <nc r="J89">
      <v>-11.604330000000001</v>
    </nc>
  </rcc>
  <rcc rId="7921" sId="2">
    <oc r="J90" t="inlineStr">
      <is>
        <t>-</t>
      </is>
    </oc>
    <nc r="J90"/>
  </rcc>
  <rcc rId="7922" sId="2">
    <oc r="J91" t="inlineStr">
      <is>
        <t>-</t>
      </is>
    </oc>
    <nc r="J91"/>
  </rcc>
  <rcc rId="7923" sId="2">
    <oc r="J92" t="inlineStr">
      <is>
        <t>-</t>
      </is>
    </oc>
    <nc r="J92"/>
  </rcc>
  <rcc rId="7924" sId="2">
    <oc r="J93" t="inlineStr">
      <is>
        <t>-</t>
      </is>
    </oc>
    <nc r="J93"/>
  </rcc>
  <rcc rId="7925" sId="2">
    <oc r="J94" t="inlineStr">
      <is>
        <t>-</t>
      </is>
    </oc>
    <nc r="J94"/>
  </rcc>
  <rcc rId="7926" sId="2" numFmtId="4">
    <oc r="J95">
      <v>0</v>
    </oc>
    <nc r="J95">
      <v>93.786429999999996</v>
    </nc>
  </rcc>
  <rcc rId="7927" sId="2" numFmtId="4">
    <oc r="J96">
      <v>0</v>
    </oc>
    <nc r="J96">
      <v>-74.175999999999988</v>
    </nc>
  </rcc>
  <rcc rId="7928" sId="2">
    <oc r="J97">
      <v>0</v>
    </oc>
    <nc r="J97">
      <v>5.6620000000000008</v>
    </nc>
  </rcc>
  <rcc rId="7929" sId="2" numFmtId="4">
    <nc r="J99">
      <v>2.4460000000000002</v>
    </nc>
  </rcc>
  <rcc rId="7930" sId="2" numFmtId="4">
    <nc r="J102">
      <v>3.2160000000000002</v>
    </nc>
  </rcc>
  <rcc rId="7931" sId="2" numFmtId="4">
    <oc r="J103">
      <v>0</v>
    </oc>
    <nc r="J103">
      <v>79.837999999999994</v>
    </nc>
  </rcc>
  <rcc rId="7932" sId="2" numFmtId="4">
    <nc r="J104">
      <v>3.16</v>
    </nc>
  </rcc>
  <rcc rId="7933" sId="2" numFmtId="4">
    <nc r="J105">
      <v>37.69</v>
    </nc>
  </rcc>
  <rcc rId="7934" sId="2" numFmtId="4">
    <nc r="J108">
      <v>38.988</v>
    </nc>
  </rcc>
  <rcc rId="7935" sId="2" numFmtId="4">
    <nc r="J109">
      <v>51.332769999999925</v>
    </nc>
  </rcc>
  <rcc rId="7936" sId="2" numFmtId="4">
    <oc r="J115">
      <v>0</v>
    </oc>
    <nc r="J115">
      <v>2.4766699999999275</v>
    </nc>
  </rcc>
  <rcc rId="7937" sId="2" numFmtId="4">
    <oc r="J117">
      <v>0</v>
    </oc>
    <nc r="J117">
      <v>-62.211274052328399</v>
    </nc>
  </rcc>
  <rcc rId="7938" sId="2" numFmtId="4">
    <oc r="J123">
      <v>0</v>
    </oc>
    <nc r="J123">
      <v>48.856099999999998</v>
    </nc>
  </rcc>
  <rcc rId="7939" sId="2" numFmtId="4">
    <nc r="J124">
      <v>10.266553999999985</v>
    </nc>
  </rcc>
  <rcc rId="7940" sId="2" numFmtId="4">
    <nc r="J130">
      <v>0.49533399999998551</v>
    </nc>
  </rcc>
  <rcc rId="7941" sId="2" numFmtId="4">
    <nc r="J132">
      <v>0</v>
    </nc>
  </rcc>
  <rcc rId="7942" sId="2" numFmtId="4">
    <nc r="J138">
      <v>9.7712199999999996</v>
    </nc>
  </rcc>
  <rcc rId="7943" sId="2">
    <nc r="J139">
      <v>41.06621599999994</v>
    </nc>
  </rcc>
  <rcc rId="7944" sId="2" numFmtId="4">
    <nc r="J145">
      <v>1.981335999999942</v>
    </nc>
  </rcc>
  <rcc rId="7945" sId="2">
    <oc r="J146" t="inlineStr">
      <is>
        <t>-</t>
      </is>
    </oc>
    <nc r="J146"/>
  </rcc>
  <rcc rId="7946" sId="2" numFmtId="4">
    <nc r="J147">
      <v>-62.211274052328399</v>
    </nc>
  </rcc>
  <rcc rId="7947" sId="2">
    <oc r="J148" t="inlineStr">
      <is>
        <t>-</t>
      </is>
    </oc>
    <nc r="J148"/>
  </rcc>
  <rcc rId="7948" sId="2">
    <oc r="J149" t="inlineStr">
      <is>
        <t>-</t>
      </is>
    </oc>
    <nc r="J149"/>
  </rcc>
  <rcc rId="7949" sId="2">
    <oc r="J150" t="inlineStr">
      <is>
        <t>-</t>
      </is>
    </oc>
    <nc r="J150"/>
  </rcc>
  <rcc rId="7950" sId="2">
    <oc r="J151" t="inlineStr">
      <is>
        <t>-</t>
      </is>
    </oc>
    <nc r="J151"/>
  </rcc>
  <rcc rId="7951" sId="2">
    <oc r="J152" t="inlineStr">
      <is>
        <t>-</t>
      </is>
    </oc>
    <nc r="J152"/>
  </rcc>
  <rcc rId="7952" sId="2" numFmtId="4">
    <oc r="J153">
      <v>0</v>
    </oc>
    <nc r="J153">
      <v>39.084879999999998</v>
    </nc>
  </rcc>
  <rcc rId="7953" sId="2" numFmtId="4">
    <oc r="J154">
      <v>0</v>
    </oc>
    <nc r="J154">
      <v>41.06621599999994</v>
    </nc>
  </rcc>
  <rcc rId="7954" sId="2">
    <nc r="J155">
      <v>41.06621599999994</v>
    </nc>
  </rcc>
  <rcc rId="7955" sId="2" numFmtId="4">
    <nc r="J160">
      <v>189.04435999999993</v>
    </nc>
  </rcc>
  <rcc rId="7956" sId="2" numFmtId="4">
    <oc r="J161">
      <v>0</v>
    </oc>
    <nc r="J161">
      <v>340</v>
    </nc>
  </rcc>
  <rcc rId="7957" sId="2" numFmtId="4">
    <nc r="J162">
      <v>340</v>
    </nc>
  </rcc>
  <rcc rId="7958" sId="2" numFmtId="4">
    <oc r="J163">
      <v>0</v>
    </oc>
    <nc r="J163">
      <v>470</v>
    </nc>
  </rcc>
  <rcc rId="7959" sId="2" numFmtId="4">
    <oc r="J164">
      <v>0</v>
    </oc>
    <nc r="J164">
      <v>470</v>
    </nc>
  </rcc>
  <rcc rId="7960" sId="2" numFmtId="4">
    <nc r="J165">
      <v>2.4861889558620009</v>
    </nc>
  </rcc>
  <rfmt sheetId="2" sqref="J139">
    <dxf>
      <numFmt numFmtId="4" formatCode="#,##0.00"/>
    </dxf>
  </rfmt>
  <rfmt sheetId="2" sqref="J155">
    <dxf>
      <numFmt numFmtId="4" formatCode="#,##0.00"/>
    </dxf>
  </rfmt>
  <rcc rId="7961" sId="2" numFmtId="34">
    <nc r="J167">
      <v>2680.9940159999996</v>
    </nc>
  </rcc>
  <rcc rId="7962" sId="2" numFmtId="4">
    <nc r="J173">
      <v>2334.9299999999998</v>
    </nc>
  </rcc>
  <rcc rId="7963" sId="2">
    <oc r="J174" t="inlineStr">
      <is>
        <t>-</t>
      </is>
    </oc>
    <nc r="J174"/>
  </rcc>
  <rcc rId="7964" sId="2" numFmtId="4">
    <nc r="J175">
      <v>38.276015999999998</v>
    </nc>
  </rcc>
  <rcc rId="7965" sId="2">
    <oc r="J176" t="inlineStr">
      <is>
        <t>-</t>
      </is>
    </oc>
    <nc r="J176"/>
  </rcc>
  <rcc rId="7966" sId="2">
    <oc r="J177" t="inlineStr">
      <is>
        <t>-</t>
      </is>
    </oc>
    <nc r="J177"/>
  </rcc>
  <rcc rId="7967" sId="2">
    <oc r="J178" t="inlineStr">
      <is>
        <t>-</t>
      </is>
    </oc>
    <nc r="J178"/>
  </rcc>
  <rcc rId="7968" sId="2">
    <oc r="J179" t="inlineStr">
      <is>
        <t>-</t>
      </is>
    </oc>
    <nc r="J179"/>
  </rcc>
  <rcc rId="7969" sId="2">
    <oc r="J180" t="inlineStr">
      <is>
        <t>-</t>
      </is>
    </oc>
    <nc r="J180"/>
  </rcc>
  <rcc rId="7970" sId="2">
    <oc r="J181" t="inlineStr">
      <is>
        <t>-</t>
      </is>
    </oc>
    <nc r="J181"/>
  </rcc>
  <rcc rId="7971" sId="2">
    <oc r="J182" t="inlineStr">
      <is>
        <t>-</t>
      </is>
    </oc>
    <nc r="J182"/>
  </rcc>
  <rcc rId="7972" sId="2">
    <oc r="J183" t="inlineStr">
      <is>
        <t>-</t>
      </is>
    </oc>
    <nc r="J183"/>
  </rcc>
  <rcc rId="7973" sId="2" numFmtId="4">
    <nc r="J184">
      <v>307.78800000000001</v>
    </nc>
  </rcc>
  <rcc rId="7974" sId="2" numFmtId="4">
    <oc r="J185">
      <v>4.26</v>
    </oc>
    <nc r="J185">
      <v>2536.4627200000004</v>
    </nc>
  </rcc>
  <rcc rId="7975" sId="2" numFmtId="4">
    <nc r="J194">
      <v>747.36153000000002</v>
    </nc>
  </rcc>
  <rcc rId="7976" sId="2" numFmtId="4">
    <nc r="J195">
      <v>237.095</v>
    </nc>
  </rcc>
  <rcc rId="7977" sId="2" numFmtId="4">
    <nc r="J196">
      <v>273.02199999999999</v>
    </nc>
  </rcc>
  <rcc rId="7978" sId="2">
    <nc r="J197">
      <v>34.9</v>
    </nc>
  </rcc>
  <rcc rId="7979" sId="2" numFmtId="4">
    <nc r="J198">
      <v>1064.13274</v>
    </nc>
  </rcc>
  <rcc rId="7980" sId="2" numFmtId="4">
    <nc r="J199">
      <v>34.289110000000001</v>
    </nc>
  </rcc>
  <rcc rId="7981" sId="2" numFmtId="4">
    <oc r="J200">
      <v>4.26</v>
    </oc>
    <nc r="J200">
      <v>7.3507799999999994</v>
    </nc>
  </rcc>
  <rcc rId="7982" sId="2">
    <nc r="J201">
      <v>37.686999999999998</v>
    </nc>
  </rcc>
  <rcc rId="7983" sId="2" numFmtId="4">
    <nc r="J202">
      <v>135.52456000000001</v>
    </nc>
  </rcc>
  <rcc rId="7984" sId="2" numFmtId="4">
    <oc r="J210">
      <v>1.5</v>
    </oc>
    <nc r="J210">
      <v>244.94200000000001</v>
    </nc>
  </rcc>
  <rcc rId="7985" sId="2" numFmtId="4">
    <oc r="J211">
      <v>195.55300800000001</v>
    </oc>
    <nc r="J211">
      <v>244.94200000000001</v>
    </nc>
  </rcc>
  <rcc rId="7986" sId="2" numFmtId="4">
    <nc r="J212">
      <v>76.671999999999997</v>
    </nc>
  </rcc>
  <rcc rId="7987" sId="2" numFmtId="4">
    <oc r="J213" t="inlineStr">
      <is>
        <t>-</t>
      </is>
    </oc>
    <nc r="J213">
      <v>110.19</v>
    </nc>
  </rcc>
  <rcc rId="7988" sId="2">
    <oc r="J214" t="inlineStr">
      <is>
        <t>-</t>
      </is>
    </oc>
    <nc r="J214"/>
  </rcc>
  <rcc rId="7989" sId="2" numFmtId="4">
    <oc r="J215">
      <v>0</v>
    </oc>
    <nc r="J215">
      <v>58.08</v>
    </nc>
  </rcc>
  <rcc rId="7990" sId="2">
    <oc r="J217" t="inlineStr">
      <is>
        <t>-</t>
      </is>
    </oc>
    <nc r="J217"/>
  </rcc>
  <rcc rId="7991" sId="2">
    <oc r="J218">
      <v>1.5</v>
    </oc>
    <nc r="J218"/>
  </rcc>
  <rcc rId="7992" sId="2">
    <oc r="J222">
      <v>0</v>
    </oc>
    <nc r="J222">
      <v>602.44600000000003</v>
    </nc>
  </rcc>
  <rcc rId="7993" sId="2" numFmtId="4">
    <oc r="J223">
      <v>0</v>
    </oc>
    <nc r="J223">
      <v>2.4460000000000002</v>
    </nc>
  </rcc>
  <rcc rId="7994" sId="2">
    <nc r="J224">
      <v>600</v>
    </nc>
  </rcc>
  <rcc rId="7995" sId="2">
    <nc r="J225">
      <v>600</v>
    </nc>
  </rcc>
  <rcc rId="7996" sId="2">
    <oc r="J235">
      <v>0</v>
    </oc>
    <nc r="J235">
      <v>471.5</v>
    </nc>
  </rcc>
  <rcc rId="7997" sId="2">
    <nc r="J236">
      <v>470</v>
    </nc>
  </rcc>
  <rcc rId="7998" sId="2">
    <nc r="J237">
      <v>470</v>
    </nc>
  </rcc>
  <rcc rId="7999" sId="2">
    <oc r="J241" t="inlineStr">
      <is>
        <t>-</t>
      </is>
    </oc>
    <nc r="J241">
      <v>1.5</v>
    </nc>
  </rcc>
  <rcc rId="8000" sId="2" numFmtId="4">
    <nc r="J242">
      <v>144.5312959999992</v>
    </nc>
  </rcc>
  <rcc rId="8001" sId="2" numFmtId="4">
    <nc r="J243">
      <v>-244.94200000000001</v>
    </nc>
  </rcc>
  <rcc rId="8002" sId="2" numFmtId="4">
    <nc r="J246">
      <v>130.94600000000003</v>
    </nc>
  </rcc>
  <rcc rId="8003" sId="2" numFmtId="4">
    <nc r="J250">
      <v>30.535295999999221</v>
    </nc>
  </rcc>
  <rcc rId="8004" sId="2">
    <nc r="J251">
      <v>23.26</v>
    </nc>
  </rcc>
  <rcc rId="8005" sId="2">
    <nc r="J252">
      <v>53.795295999999226</v>
    </nc>
  </rcc>
  <rcc rId="8006" sId="2" numFmtId="4">
    <oc r="I251">
      <v>26.529000000000099</v>
    </oc>
    <nc r="I251">
      <f>G251</f>
    </nc>
  </rcc>
  <rcc rId="8007" sId="2" numFmtId="4">
    <oc r="I252">
      <v>25.084930000000856</v>
    </oc>
    <nc r="I252">
      <f>I251+I250</f>
    </nc>
  </rcc>
  <rcc rId="8008" sId="2" odxf="1" dxf="1" numFmtId="4">
    <nc r="J349">
      <v>57420.41</v>
    </nc>
    <odxf>
      <numFmt numFmtId="165" formatCode="_-* #,##0.00_р_._-;\-* #,##0.00_р_._-;_-* &quot;-&quot;??_р_._-;_-@_-"/>
      <alignment vertical="top"/>
      <border outline="0">
        <left/>
      </border>
    </odxf>
    <ndxf>
      <numFmt numFmtId="4" formatCode="#,##0.00"/>
      <alignment vertical="center"/>
      <border outline="0">
        <left style="thin">
          <color indexed="64"/>
        </left>
      </border>
    </ndxf>
  </rcc>
  <rcc rId="8009" sId="2" odxf="1" s="1" dxf="1" numFmtId="4">
    <oc r="J350">
      <v>0</v>
    </oc>
    <nc r="J350">
      <f>J29-J63-J64-J57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border outline="0">
        <left style="medium">
          <color indexed="64"/>
        </left>
        <bottom style="thin">
          <color indexed="64"/>
        </bottom>
      </border>
    </ndxf>
  </rcc>
  <rcc rId="8010" sId="2">
    <nc r="J340">
      <v>1481.18</v>
    </nc>
  </rcc>
  <rcc rId="8011" sId="2">
    <nc r="J344">
      <v>248.14</v>
    </nc>
  </rcc>
  <rcc rId="8012" sId="2">
    <nc r="J345">
      <v>240.5</v>
    </nc>
  </rcc>
  <rcc rId="8013" sId="2" numFmtId="4">
    <nc r="J444">
      <v>30.42</v>
    </nc>
  </rcc>
  <rcc rId="8014" sId="2" numFmtId="4">
    <nc r="J445">
      <v>30.42</v>
    </nc>
  </rcc>
  <rcc rId="8015" sId="2" numFmtId="4">
    <oc r="J373">
      <v>0</v>
    </oc>
    <nc r="J373">
      <v>146.714</v>
    </nc>
  </rcc>
  <rcc rId="8016" sId="2" numFmtId="4">
    <nc r="J374">
      <v>139.58600000000001</v>
    </nc>
  </rcc>
  <rcc rId="8017" sId="2" numFmtId="4">
    <nc r="J375">
      <v>15.834</v>
    </nc>
  </rcc>
  <rcc rId="8018" sId="2" numFmtId="4">
    <nc r="J382">
      <v>15.834</v>
    </nc>
  </rcc>
  <rcc rId="8019" sId="2" numFmtId="4">
    <nc r="J399">
      <v>99.3</v>
    </nc>
  </rcc>
  <rcc rId="8020" sId="2" numFmtId="4">
    <nc r="J400">
      <v>99.3</v>
    </nc>
  </rcc>
  <rcc rId="8021" sId="2">
    <nc r="J406">
      <f>J400</f>
    </nc>
  </rcc>
  <rcc rId="8022" sId="2" numFmtId="4">
    <nc r="J427">
      <v>24.452000000000002</v>
    </nc>
  </rcc>
  <rcc rId="8023" sId="2">
    <oc r="J431" t="inlineStr">
      <is>
        <t>-</t>
      </is>
    </oc>
    <nc r="J431">
      <v>7.1280000000000001</v>
    </nc>
  </rcc>
  <rcc rId="8024" sId="2" numFmtId="4">
    <nc r="J441">
      <v>7.1280000000000001</v>
    </nc>
  </rcc>
  <rfmt sheetId="2" sqref="J376" start="0" length="0">
    <dxf>
      <border outline="0">
        <left/>
      </border>
    </dxf>
  </rfmt>
  <rfmt sheetId="2" sqref="J377" start="0" length="0">
    <dxf>
      <border outline="0">
        <left/>
      </border>
    </dxf>
  </rfmt>
  <rfmt sheetId="2" sqref="J378" start="0" length="0">
    <dxf>
      <border outline="0">
        <left/>
      </border>
    </dxf>
  </rfmt>
  <rfmt sheetId="2" sqref="J379" start="0" length="0">
    <dxf>
      <border outline="0">
        <left/>
      </border>
    </dxf>
  </rfmt>
  <rfmt sheetId="2" sqref="J380" start="0" length="0">
    <dxf>
      <border outline="0">
        <left/>
      </border>
    </dxf>
  </rfmt>
  <rfmt sheetId="2" sqref="J381" start="0" length="0">
    <dxf>
      <border outline="0">
        <left/>
      </border>
    </dxf>
  </rfmt>
  <rfmt sheetId="2" sqref="J383" start="0" length="0">
    <dxf>
      <border outline="0">
        <left/>
      </border>
    </dxf>
  </rfmt>
  <rfmt sheetId="2" sqref="J384" start="0" length="0">
    <dxf>
      <border outline="0">
        <left/>
      </border>
    </dxf>
  </rfmt>
  <rfmt sheetId="2" sqref="J385" start="0" length="0">
    <dxf>
      <border outline="0">
        <left/>
      </border>
    </dxf>
  </rfmt>
  <rfmt sheetId="2" sqref="J386" start="0" length="0">
    <dxf>
      <border outline="0">
        <left/>
      </border>
    </dxf>
  </rfmt>
  <rfmt sheetId="2" sqref="J387" start="0" length="0">
    <dxf>
      <border outline="0">
        <left/>
      </border>
    </dxf>
  </rfmt>
  <rfmt sheetId="2" sqref="J388" start="0" length="0">
    <dxf>
      <border outline="0">
        <left/>
      </border>
    </dxf>
  </rfmt>
  <rcc rId="8025" sId="2">
    <nc r="G398" t="inlineStr">
      <is>
        <t>-</t>
      </is>
    </nc>
  </rcc>
  <rcc rId="8026" sId="2">
    <nc r="H398" t="inlineStr">
      <is>
        <t>-</t>
      </is>
    </nc>
  </rcc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2" sqref="I350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medium">
          <color indexed="64"/>
        </bottom>
      </border>
    </dxf>
  </rfmt>
  <rcc rId="8027" sId="2">
    <nc r="J305">
      <f>1*100</f>
    </nc>
  </rcc>
  <rfmt sheetId="2" s="1" sqref="I311" start="0" length="0">
    <dxf/>
  </rfmt>
  <rcc rId="8028" sId="2" numFmtId="4">
    <oc r="I311">
      <f>0.877818149255939*100</f>
    </oc>
    <nc r="I311">
      <v>100</v>
    </nc>
  </rcc>
  <rcc rId="8029" sId="2" numFmtId="4">
    <nc r="J311">
      <v>100</v>
    </nc>
  </rcc>
  <rcc rId="8030" sId="2" numFmtId="34">
    <nc r="J367">
      <v>1560</v>
    </nc>
  </rcc>
  <rfmt sheetId="2" sqref="J252">
    <dxf>
      <numFmt numFmtId="4" formatCode="#,##0.00"/>
    </dxf>
  </rfmt>
  <rcc rId="8031" sId="2">
    <nc r="J217" t="inlineStr">
      <is>
        <t>-</t>
      </is>
    </nc>
  </rcc>
  <rcc rId="8032" sId="2">
    <nc r="J218" t="inlineStr">
      <is>
        <t>-</t>
      </is>
    </nc>
  </rcc>
  <rcc rId="8033" sId="2" odxf="1" dxf="1">
    <nc r="J214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34" sId="2">
    <nc r="J204">
      <v>0</v>
    </nc>
  </rcc>
  <rcc rId="8035" sId="2" numFmtId="4">
    <oc r="K200">
      <v>4.26</v>
    </oc>
    <nc r="K200"/>
  </rcc>
  <rcc rId="8036" sId="2" odxf="1" dxf="1">
    <nc r="J176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37" sId="2" odxf="1" dxf="1">
    <nc r="J177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38" sId="2" odxf="1" dxf="1">
    <nc r="J178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39" sId="2" odxf="1" dxf="1">
    <nc r="J179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0" sId="2" odxf="1" dxf="1">
    <nc r="J180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1" sId="2" odxf="1" dxf="1">
    <nc r="J181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2" sId="2" odxf="1" dxf="1">
    <nc r="J182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3" sId="2" odxf="1" dxf="1">
    <nc r="J183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cc rId="8044" sId="2" odxf="1" dxf="1">
    <nc r="J174" t="inlineStr">
      <is>
        <t>-</t>
      </is>
    </nc>
    <odxf>
      <border outline="0">
        <left style="thin">
          <color indexed="64"/>
        </left>
      </border>
    </odxf>
    <ndxf>
      <border outline="0">
        <left/>
      </border>
    </ndxf>
  </rcc>
  <rfmt sheetId="2" sqref="J167">
    <dxf>
      <alignment vertical="center"/>
    </dxf>
  </rfmt>
  <rfmt sheetId="2" sqref="J167">
    <dxf>
      <alignment horizontal="general"/>
    </dxf>
  </rfmt>
  <rfmt sheetId="2" sqref="J167">
    <dxf>
      <numFmt numFmtId="2" formatCode="0.00"/>
    </dxf>
  </rfmt>
  <rfmt sheetId="2" sqref="J167">
    <dxf>
      <alignment vertical="bottom"/>
    </dxf>
  </rfmt>
  <rfmt sheetId="2" sqref="J167">
    <dxf>
      <alignment horizontal="center"/>
    </dxf>
  </rfmt>
  <rfmt sheetId="2" sqref="G154:H154">
    <dxf>
      <fill>
        <patternFill patternType="solid">
          <bgColor theme="1" tint="0.499984740745262"/>
        </patternFill>
      </fill>
    </dxf>
  </rfmt>
  <rfmt sheetId="2" sqref="G139:H139">
    <dxf>
      <fill>
        <patternFill>
          <bgColor theme="1" tint="0.499984740745262"/>
        </patternFill>
      </fill>
    </dxf>
  </rfmt>
  <rfmt sheetId="2" sqref="G96:H96">
    <dxf>
      <fill>
        <patternFill>
          <bgColor theme="1" tint="0.499984740745262"/>
        </patternFill>
      </fill>
    </dxf>
  </rfmt>
  <rfmt sheetId="2" sqref="G81:H81">
    <dxf>
      <fill>
        <patternFill>
          <bgColor theme="1" tint="0.499984740745262"/>
        </patternFill>
      </fill>
    </dxf>
  </rfmt>
  <rfmt sheetId="2" sqref="G80:H80" start="0" length="0">
    <dxf>
      <border>
        <bottom style="thin">
          <color indexed="64"/>
        </bottom>
      </border>
    </dxf>
  </rfmt>
  <rfmt sheetId="2" sqref="G76:H76" start="0" length="0">
    <dxf>
      <border>
        <bottom style="thin">
          <color indexed="64"/>
        </bottom>
      </border>
    </dxf>
  </rfmt>
  <rfmt sheetId="2" sqref="I29:J37">
    <dxf>
      <alignment horizontal="center"/>
    </dxf>
  </rfmt>
  <rfmt sheetId="2" sqref="G31:H37">
    <dxf>
      <alignment horizontal="center"/>
    </dxf>
  </rfmt>
  <rfmt sheetId="2" sqref="G61:H78">
    <dxf>
      <alignment horizontal="center"/>
    </dxf>
  </rfmt>
  <rfmt sheetId="2" sqref="G81:H81">
    <dxf>
      <alignment horizontal="center"/>
    </dxf>
  </rfmt>
  <rfmt sheetId="2" sqref="G87:H165">
    <dxf>
      <alignment horizontal="center"/>
    </dxf>
  </rfmt>
  <rfmt sheetId="2" sqref="G160:H160">
    <dxf>
      <alignment vertical="center"/>
    </dxf>
  </rfmt>
  <rcc rId="8045" sId="2" numFmtId="4">
    <oc r="I155">
      <v>11.65</v>
    </oc>
    <nc r="I155">
      <f>11.65+24.36</f>
    </nc>
  </rcc>
  <rcc rId="8046" sId="2">
    <oc r="I158">
      <v>24.358705600000214</v>
    </oc>
    <nc r="I158" t="inlineStr">
      <is>
        <t>-</t>
      </is>
    </nc>
  </rcc>
  <rcc rId="8047" sId="2">
    <nc r="J158" t="inlineStr">
      <is>
        <t>-</t>
      </is>
    </nc>
  </rcc>
  <rcc rId="8048" sId="2">
    <nc r="K158" t="inlineStr">
      <is>
        <t>-</t>
      </is>
    </nc>
  </rcc>
  <rcc rId="8049" sId="2" numFmtId="4">
    <oc r="L155">
      <v>12.066000000000001</v>
    </oc>
    <nc r="L155">
      <f>12.066+26.07</f>
    </nc>
  </rcc>
  <rcc rId="8050" sId="2" numFmtId="4">
    <oc r="O155">
      <v>12.499000000000001</v>
    </oc>
    <nc r="O155">
      <f>12.499+28.69</f>
    </nc>
  </rcc>
  <rcc rId="8051" sId="2" numFmtId="4">
    <oc r="R155">
      <v>12.949</v>
    </oc>
    <nc r="R155">
      <f>12.949+31.44</f>
    </nc>
  </rcc>
  <rcc rId="8052" sId="2" numFmtId="4">
    <oc r="L158">
      <v>26.073277263999877</v>
    </oc>
    <nc r="L158" t="inlineStr">
      <is>
        <t>-</t>
      </is>
    </nc>
  </rcc>
  <rcc rId="8053" sId="2">
    <nc r="M158" t="inlineStr">
      <is>
        <t>-</t>
      </is>
    </nc>
  </rcc>
  <rcc rId="8054" sId="2">
    <nc r="N158" t="inlineStr">
      <is>
        <t>-</t>
      </is>
    </nc>
  </rcc>
  <rcc rId="8055" sId="2" numFmtId="4">
    <oc r="O158">
      <v>28.689892320960844</v>
    </oc>
    <nc r="O158" t="inlineStr">
      <is>
        <t>-</t>
      </is>
    </nc>
  </rcc>
  <rcc rId="8056" sId="2">
    <nc r="P158" t="inlineStr">
      <is>
        <t>-</t>
      </is>
    </nc>
  </rcc>
  <rcc rId="8057" sId="2">
    <nc r="Q158" t="inlineStr">
      <is>
        <t>-</t>
      </is>
    </nc>
  </rcc>
  <rcc rId="8058" sId="2" numFmtId="4">
    <oc r="R158">
      <v>31.443729659526426</v>
    </oc>
    <nc r="R158" t="inlineStr">
      <is>
        <t>-</t>
      </is>
    </nc>
  </rcc>
  <rcc rId="8059" sId="2" numFmtId="4">
    <oc r="U158">
      <v>132.99844484448738</v>
    </oc>
    <nc r="U158"/>
  </rcc>
  <rcc rId="8060" sId="2" numFmtId="4">
    <oc r="U155">
      <v>60.414000000000001</v>
    </oc>
    <nc r="U155">
      <f>G155+I155+L155+O155+R155</f>
    </nc>
  </rcc>
  <rfmt sheetId="2" sqref="X154" start="0" length="0">
    <dxf>
      <numFmt numFmtId="4" formatCode="#,##0.00"/>
    </dxf>
  </rfmt>
  <rcc rId="8061" sId="2" numFmtId="4">
    <oc r="U154">
      <v>193.41244484448717</v>
    </oc>
    <nc r="U154">
      <f>G154+I154+L154+O154+R154</f>
    </nc>
  </rcc>
  <rfmt sheetId="2" sqref="G23:H29">
    <dxf>
      <alignment horizontal="center"/>
    </dxf>
  </rfmt>
  <rfmt sheetId="2" sqref="L28:L37">
    <dxf>
      <alignment horizontal="general"/>
    </dxf>
  </rfmt>
  <rfmt sheetId="2" sqref="L28:L37">
    <dxf>
      <alignment horizontal="center"/>
    </dxf>
  </rfmt>
  <rcv guid="{03A69330-1DDB-4DC7-AAC1-BA7CE85DAE66}" action="delete"/>
  <rdn rId="0" localSheetId="2" customView="1" name="Z_03A69330_1DDB_4DC7_AAC1_BA7CE85DAE66_.wvu.Cols" hidden="1" oldHidden="1">
    <formula>ФЭМ!$M:$N,ФЭМ!$P:$Q,ФЭМ!$S:$T,ФЭМ!$V:$W</formula>
    <oldFormula>ФЭМ!$J:$K,ФЭМ!$M:$N,ФЭМ!$P:$Q,ФЭМ!$S:$T,ФЭМ!$V:$W</oldFormula>
  </rdn>
  <rcv guid="{03A69330-1DDB-4DC7-AAC1-BA7CE85DAE66}" action="add"/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3" sId="2">
    <oc r="A12" t="inlineStr">
      <is>
        <t xml:space="preserve">                    Год раскрытия информации: 2022 год</t>
      </is>
    </oc>
    <nc r="A12" t="inlineStr">
      <is>
        <t xml:space="preserve">                    Год раскрытия информации: 2023 год</t>
      </is>
    </nc>
  </rcc>
  <rcc rId="8064" sId="2">
    <oc r="A14" t="inlineStr">
      <is>
        <t>Утвержденные плановые значения показателей приведены в соответствии с распоряжением Министерства промышленности и энергетики Саратовской области ______________________________________</t>
      </is>
    </oc>
    <nc r="A14" t="inlineStr">
      <is>
        <t>Скорректированные плановые значения показателей приведены в соответствии с приказом Министерства промышленности и энергетики Саратовской области № 255 от 31.10.2022 года</t>
      </is>
    </nc>
  </rcc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03A69330-1DDB-4DC7-AAC1-BA7CE85DAE66}" action="delete"/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066" sId="2">
    <oc r="J197">
      <v>34.9</v>
    </oc>
    <nc r="J197">
      <v>10.27</v>
    </nc>
  </rcc>
  <rcc rId="8067" sId="2" numFmtId="4">
    <oc r="K75">
      <v>3.5490000000000004</v>
    </oc>
    <nc r="K75"/>
  </rcc>
  <rcc rId="8068" sId="2" numFmtId="4">
    <oc r="K73">
      <v>3.5490000000000004</v>
    </oc>
    <nc r="K73">
      <v>0</v>
    </nc>
  </rcc>
  <rcc rId="8069" sId="2" numFmtId="4">
    <oc r="J200">
      <v>7.3507799999999994</v>
    </oc>
    <nc r="J200">
      <f>J75*1.2</f>
    </nc>
  </rcc>
  <rcc rId="8070" sId="2" odxf="1" dxf="1" numFmtId="4">
    <oc r="J201">
      <v>37.686999999999998</v>
    </oc>
    <nc r="J201">
      <f>J105</f>
    </nc>
    <odxf>
      <numFmt numFmtId="0" formatCode="General"/>
    </odxf>
    <ndxf>
      <numFmt numFmtId="4" formatCode="#,##0.00"/>
    </ndxf>
  </rcc>
  <rcc rId="8071" sId="2" odxf="1" dxf="1" numFmtId="4">
    <oc r="I173">
      <v>2251.0750080000003</v>
    </oc>
    <nc r="I173">
      <f>I29*1.2</f>
    </nc>
    <odxf>
      <font>
        <sz val="10"/>
        <name val="Times New Roman"/>
        <family val="1"/>
        <scheme val="none"/>
      </font>
      <numFmt numFmtId="2" formatCode="0.00"/>
      <alignment horizontal="center" vertical="top"/>
      <border outline="0">
        <left/>
      </border>
    </odxf>
    <ndxf>
      <font>
        <sz val="10"/>
        <color auto="1"/>
        <name val="Times New Roman"/>
        <family val="1"/>
        <scheme val="none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072" sId="2" odxf="1" dxf="1" numFmtId="4">
    <oc r="I29">
      <v>1875.8958400000001</v>
    </oc>
    <nc r="I29">
      <v>1975.11</v>
    </nc>
    <odxf>
      <border outline="0">
        <left/>
      </border>
    </odxf>
    <ndxf>
      <border outline="0">
        <left style="thin">
          <color indexed="64"/>
        </left>
      </border>
    </ndxf>
  </rcc>
  <rfmt sheetId="2" sqref="I30" start="0" length="0">
    <dxf>
      <border outline="0">
        <left style="thin">
          <color indexed="64"/>
        </left>
      </border>
    </dxf>
  </rfmt>
  <rcc rId="8073" sId="2" odxf="1" dxf="1" numFmtId="4">
    <oc r="I31">
      <v>23.233599999999999</v>
    </oc>
    <nc r="I31">
      <v>21.675264000000002</v>
    </nc>
    <odxf>
      <border outline="0">
        <left/>
      </border>
    </odxf>
    <ndxf>
      <border outline="0">
        <left style="thin">
          <color indexed="64"/>
        </left>
      </border>
    </ndxf>
  </rcc>
  <rfmt sheetId="2" sqref="I32" start="0" length="0">
    <dxf>
      <border outline="0">
        <left style="thin">
          <color indexed="64"/>
        </left>
      </border>
    </dxf>
  </rfmt>
  <rfmt sheetId="2" sqref="I33" start="0" length="0">
    <dxf>
      <border outline="0">
        <left style="thin">
          <color indexed="64"/>
        </left>
      </border>
    </dxf>
  </rfmt>
  <rfmt sheetId="2" sqref="I34" start="0" length="0">
    <dxf>
      <border outline="0">
        <left style="thin">
          <color indexed="64"/>
        </left>
      </border>
    </dxf>
  </rfmt>
  <rfmt sheetId="2" sqref="I35" start="0" length="0">
    <dxf>
      <border outline="0">
        <left style="thin">
          <color indexed="64"/>
        </left>
      </border>
    </dxf>
  </rfmt>
  <rfmt sheetId="2" sqref="I36" start="0" length="0">
    <dxf>
      <border outline="0">
        <left style="thin">
          <color indexed="64"/>
        </left>
      </border>
    </dxf>
  </rfmt>
  <rcc rId="8074" sId="2" odxf="1" dxf="1" numFmtId="4">
    <oc r="I37">
      <v>237.86879999999999</v>
    </oc>
    <nc r="I37">
      <v>167.77779200000001</v>
    </nc>
    <odxf>
      <border outline="0">
        <left/>
      </border>
    </odxf>
    <ndxf>
      <border outline="0">
        <left style="thin">
          <color indexed="64"/>
        </left>
      </border>
    </ndxf>
  </rcc>
  <rcc rId="8075" sId="2" odxf="1" dxf="1" numFmtId="4">
    <oc r="I44">
      <v>1839.058994</v>
    </oc>
    <nc r="I44">
      <v>1901.9821151520005</v>
    </nc>
    <odxf>
      <border outline="0">
        <left/>
      </border>
    </odxf>
    <ndxf>
      <border outline="0">
        <left style="thin">
          <color indexed="64"/>
        </left>
      </border>
    </ndxf>
  </rcc>
  <rfmt sheetId="2" sqref="I45" start="0" length="0">
    <dxf>
      <border outline="0">
        <left style="thin">
          <color indexed="64"/>
        </left>
      </border>
    </dxf>
  </rfmt>
  <rcc rId="8076" sId="2" odxf="1" dxf="1" numFmtId="4">
    <oc r="I46">
      <v>36.294284000000005</v>
    </oc>
    <nc r="I46">
      <v>37.780287999999999</v>
    </nc>
    <odxf>
      <border outline="0">
        <left/>
      </border>
    </odxf>
    <ndxf>
      <border outline="0">
        <left style="thin">
          <color indexed="64"/>
        </left>
      </border>
    </ndxf>
  </rcc>
  <rfmt sheetId="2" sqref="I47" start="0" length="0">
    <dxf>
      <border outline="0">
        <left style="thin">
          <color indexed="64"/>
        </left>
      </border>
    </dxf>
  </rfmt>
  <rfmt sheetId="2" sqref="I48" start="0" length="0">
    <dxf>
      <border outline="0">
        <left style="thin">
          <color indexed="64"/>
        </left>
      </border>
    </dxf>
  </rfmt>
  <rfmt sheetId="2" sqref="I49" start="0" length="0">
    <dxf>
      <border outline="0">
        <left style="thin">
          <color indexed="64"/>
        </left>
      </border>
    </dxf>
  </rfmt>
  <rfmt sheetId="2" sqref="I50" start="0" length="0">
    <dxf>
      <border outline="0">
        <left style="thin">
          <color indexed="64"/>
        </left>
      </border>
    </dxf>
  </rfmt>
  <rfmt sheetId="2" sqref="I51" start="0" length="0">
    <dxf>
      <border outline="0">
        <left style="thin">
          <color indexed="64"/>
        </left>
      </border>
    </dxf>
  </rfmt>
  <rcc rId="8077" sId="2" odxf="1" dxf="1" numFmtId="4">
    <oc r="I52">
      <v>171.06960000000001</v>
    </oc>
    <nc r="I52">
      <v>101.15880319999999</v>
    </nc>
    <odxf>
      <border outline="0">
        <left/>
      </border>
    </odxf>
    <ndxf>
      <border outline="0">
        <left style="thin">
          <color indexed="64"/>
        </left>
      </border>
    </ndxf>
  </rcc>
  <rcc rId="8078" sId="2" odxf="1" dxf="1" numFmtId="4">
    <oc r="I55">
      <v>704.90955600000007</v>
    </oc>
    <nc r="I55">
      <v>708.26412800000014</v>
    </nc>
    <odxf>
      <border outline="0">
        <left/>
      </border>
    </odxf>
    <ndxf>
      <border outline="0">
        <left style="thin">
          <color indexed="64"/>
        </left>
      </border>
    </ndxf>
  </rcc>
  <rcc rId="8079" sId="2" odxf="1" dxf="1" numFmtId="4">
    <oc r="I56">
      <v>704.90955600000007</v>
    </oc>
    <nc r="I56">
      <v>708.26412800000014</v>
    </nc>
    <odxf>
      <border outline="0">
        <left/>
      </border>
    </odxf>
    <ndxf>
      <border outline="0">
        <left style="thin">
          <color indexed="64"/>
        </left>
      </border>
    </ndxf>
  </rcc>
  <rcc rId="8080" sId="2" odxf="1" dxf="1" numFmtId="4">
    <oc r="I57">
      <v>704.191956</v>
    </oc>
    <nc r="I57">
      <v>708.10188800000003</v>
    </nc>
    <odxf>
      <border outline="0">
        <left/>
      </border>
    </odxf>
    <ndxf>
      <border outline="0">
        <left style="thin">
          <color indexed="64"/>
        </left>
      </border>
    </ndxf>
  </rcc>
  <rfmt sheetId="2" sqref="I58" start="0" length="0">
    <dxf>
      <border outline="0">
        <left style="thin">
          <color indexed="64"/>
        </left>
      </border>
    </dxf>
  </rfmt>
  <rfmt sheetId="2" sqref="I59" start="0" length="0">
    <dxf>
      <border outline="0">
        <left style="thin">
          <color indexed="64"/>
        </left>
      </border>
    </dxf>
  </rfmt>
  <rfmt sheetId="2" sqref="I60" start="0" length="0">
    <dxf>
      <border outline="0">
        <left style="thin">
          <color indexed="64"/>
        </left>
      </border>
    </dxf>
  </rfmt>
  <rcc rId="8081" sId="2" odxf="1" dxf="1" numFmtId="4">
    <oc r="I61">
      <v>35.370399999999997</v>
    </oc>
    <nc r="I61">
      <v>30.912127999999999</v>
    </nc>
    <odxf>
      <border outline="0">
        <left/>
      </border>
    </odxf>
    <ndxf>
      <border outline="0">
        <left style="thin">
          <color indexed="64"/>
        </left>
      </border>
    </ndxf>
  </rcc>
  <rcc rId="8082" sId="2" odxf="1" dxf="1" numFmtId="4">
    <oc r="I67">
      <v>9.0550719999999991</v>
    </oc>
    <nc r="I67">
      <v>11.919232000000001</v>
    </nc>
    <odxf>
      <border outline="0">
        <left/>
      </border>
    </odxf>
    <ndxf>
      <border outline="0">
        <left style="thin">
          <color indexed="64"/>
        </left>
      </border>
    </ndxf>
  </rcc>
  <rcc rId="8083" sId="2" odxf="1" dxf="1" numFmtId="4">
    <oc r="I69">
      <v>98.293930000000003</v>
    </oc>
    <nc r="I69">
      <v>104.198508</v>
    </nc>
    <odxf>
      <border outline="0">
        <left/>
      </border>
    </odxf>
    <ndxf>
      <border outline="0">
        <left style="thin">
          <color indexed="64"/>
        </left>
      </border>
    </ndxf>
  </rcc>
  <rcc rId="8084" sId="2" odxf="1" dxf="1" numFmtId="4">
    <oc r="I70">
      <v>18.002400000000002</v>
    </oc>
    <nc r="I70">
      <f>I71+I72</f>
    </nc>
    <odxf>
      <border outline="0">
        <left/>
      </border>
    </odxf>
    <ndxf>
      <border outline="0">
        <left style="thin">
          <color indexed="64"/>
        </left>
      </border>
    </ndxf>
  </rcc>
  <rcc rId="8085" sId="2" odxf="1" dxf="1" numFmtId="4">
    <oc r="I71">
      <v>15.568800000000001</v>
    </oc>
    <nc r="I71">
      <v>16.364608</v>
    </nc>
    <odxf>
      <border outline="0">
        <left/>
      </border>
    </odxf>
    <ndxf>
      <border outline="0">
        <left style="thin">
          <color indexed="64"/>
        </left>
      </border>
    </ndxf>
  </rcc>
  <rcc rId="8086" sId="2" odxf="1" dxf="1" numFmtId="4">
    <oc r="I72">
      <v>2.4335999999999998</v>
    </oc>
    <nc r="I72">
      <v>2.6091923519999995</v>
    </nc>
    <odxf>
      <border outline="0">
        <left/>
      </border>
    </odxf>
    <ndxf>
      <border outline="0">
        <left style="thin">
          <color indexed="64"/>
        </left>
      </border>
    </ndxf>
  </rcc>
  <rcc rId="8087" sId="2" odxf="1" dxf="1" numFmtId="4">
    <oc r="I73">
      <v>78.847039999999993</v>
    </oc>
    <nc r="I73">
      <f>I74+I76+I75</f>
    </nc>
    <odxf>
      <border outline="0">
        <left/>
      </border>
    </odxf>
    <ndxf>
      <border outline="0">
        <left style="thin">
          <color indexed="64"/>
        </left>
      </border>
    </ndxf>
  </rcc>
  <rcc rId="8088" sId="2" odxf="1" dxf="1" numFmtId="4">
    <oc r="I74">
      <v>33.588879999999996</v>
    </oc>
    <nc r="I74">
      <v>39.709965199999999</v>
    </nc>
    <odxf>
      <border outline="0">
        <left/>
      </border>
    </odxf>
    <ndxf>
      <border outline="0">
        <left style="thin">
          <color indexed="64"/>
        </left>
      </border>
    </ndxf>
  </rcc>
  <rfmt sheetId="2" sqref="I75" start="0" length="0">
    <dxf>
      <border outline="0">
        <left style="thin">
          <color indexed="64"/>
        </left>
      </border>
    </dxf>
  </rfmt>
  <rcc rId="8089" sId="2" odxf="1" dxf="1" numFmtId="4">
    <oc r="I76">
      <v>35.858159999999998</v>
    </oc>
    <nc r="I76">
      <v>42.571776000000007</v>
    </nc>
    <odxf>
      <border outline="0">
        <left/>
      </border>
    </odxf>
    <ndxf>
      <border outline="0">
        <left style="thin">
          <color indexed="64"/>
        </left>
      </border>
    </ndxf>
  </rcc>
  <rcc rId="8090" sId="2" odxf="1" dxf="1" numFmtId="4">
    <oc r="I77">
      <v>56.763199999999998</v>
    </oc>
    <nc r="I77">
      <f>I78+I80</f>
    </nc>
    <odxf>
      <border outline="0">
        <left/>
      </border>
    </odxf>
    <ndxf>
      <border outline="0">
        <left style="thin">
          <color indexed="64"/>
        </left>
      </border>
    </ndxf>
  </rcc>
  <rcc rId="8091" sId="2" odxf="1" dxf="1" numFmtId="4">
    <oc r="I78">
      <v>56.763199999999998</v>
    </oc>
    <nc r="I78">
      <v>68.908736000000005</v>
    </nc>
    <odxf>
      <border outline="0">
        <left/>
      </border>
    </odxf>
    <ndxf>
      <border outline="0">
        <left style="thin">
          <color indexed="64"/>
        </left>
      </border>
    </ndxf>
  </rcc>
  <rcc rId="8092" sId="2" odxf="1" s="1" dxf="1" numFmtId="4">
    <oc r="I38">
      <v>2046.4228780000001</v>
    </oc>
    <nc r="I38">
      <f>I44+I46+I52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34998626667073579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top style="medium">
          <color indexed="64"/>
        </top>
      </border>
    </ndxf>
  </rcc>
  <rcc rId="8093" sId="2" odxf="1" dxf="1" numFmtId="4">
    <oc r="I53">
      <v>897.17019600000003</v>
    </oc>
    <nc r="I53">
      <f>I56+I60+I61</f>
    </nc>
    <odxf>
      <font>
        <sz val="10"/>
        <name val="Times New Roman"/>
        <family val="1"/>
        <scheme val="none"/>
      </font>
      <fill>
        <patternFill>
          <bgColor indexed="22"/>
        </patternFill>
      </fill>
      <border outline="0">
        <left/>
        <right style="thin">
          <color indexed="64"/>
        </right>
      </border>
    </odxf>
    <ndxf>
      <font>
        <sz val="10"/>
        <name val="Times New Roman"/>
        <family val="1"/>
        <scheme val="none"/>
      </font>
      <fill>
        <patternFill>
          <bgColor theme="0" tint="-0.14999847407452621"/>
        </patternFill>
      </fill>
      <border outline="0">
        <left style="thin">
          <color indexed="64"/>
        </left>
        <right/>
      </border>
    </ndxf>
  </rcc>
  <rcc rId="8094" sId="2" numFmtId="4">
    <oc r="I62">
      <v>9.0550719999999991</v>
    </oc>
    <nc r="I62">
      <f>I67</f>
    </nc>
  </rcc>
  <rfmt sheetId="2" sqref="I68" start="0" length="0">
    <dxf>
      <border outline="0">
        <left style="thin">
          <color indexed="64"/>
        </left>
      </border>
    </dxf>
  </rfmt>
  <rcc rId="8095" sId="2">
    <oc r="I60">
      <v>156.89024000000001</v>
    </oc>
    <nc r="I60">
      <f>272.6948688-70-20</f>
    </nc>
  </rcc>
  <rcc rId="8096" sId="2">
    <oc r="I68">
      <v>888.29103999999995</v>
    </oc>
    <nc r="I68">
      <f>733.368064+70+20</f>
    </nc>
  </rcc>
  <rfmt sheetId="2" sqref="H55:H60">
    <dxf>
      <alignment horizontal="center"/>
    </dxf>
  </rfmt>
  <rfmt sheetId="2" sqref="H38:H53">
    <dxf>
      <alignment horizontal="center"/>
    </dxf>
  </rfmt>
  <rcc rId="8097" sId="2" odxf="1" dxf="1" numFmtId="4">
    <oc r="I23">
      <v>2136.9982400000004</v>
    </oc>
    <nc r="I23">
      <f>I29+I31+I37</f>
    </nc>
    <odxf>
      <font>
        <sz val="10"/>
        <color auto="1"/>
        <name val="Times New Roman"/>
        <family val="1"/>
        <scheme val="none"/>
      </font>
      <alignment vertical="center"/>
      <border outline="0">
        <left/>
        <top/>
      </border>
    </odxf>
    <ndxf>
      <font>
        <sz val="10"/>
        <color auto="1"/>
        <name val="Times New Roman"/>
        <family val="1"/>
        <scheme val="none"/>
      </font>
      <alignment vertical="top"/>
      <border outline="0">
        <left style="thin">
          <color indexed="64"/>
        </left>
        <top style="medium">
          <color indexed="64"/>
        </top>
      </border>
    </ndxf>
  </rcc>
  <rcc rId="8098" sId="2" odxf="1" s="1" dxf="1" numFmtId="4">
    <oc r="I81">
      <v>90.575362000000268</v>
    </oc>
    <nc r="I81">
      <f>I23-I38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/>
        <top/>
      </border>
    </ndxf>
  </rcc>
  <rcc rId="8099" sId="2" odxf="1" s="1" dxf="1" numFmtId="4">
    <oc r="J81">
      <v>125.50876999999991</v>
    </oc>
    <nc r="J81">
      <f>J23-J38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vertical="bottom"/>
      <border outline="0">
        <right/>
        <top/>
      </border>
    </ndxf>
  </rcc>
  <rfmt sheetId="2" sqref="I86" start="0" length="0">
    <dxf>
      <border outline="0">
        <left style="thin">
          <color indexed="64"/>
        </left>
      </border>
    </dxf>
  </rfmt>
  <rcc rId="8100" sId="2" odxf="1" s="1" dxf="1" numFmtId="4">
    <oc r="I87">
      <v>36.836846000000151</v>
    </oc>
    <nc r="I87">
      <f>I29-I44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8101" sId="2" odxf="1" s="1" dxf="1">
    <oc r="I88" t="inlineStr">
      <is>
        <t>-</t>
      </is>
    </oc>
    <nc r="I88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2" sId="2" odxf="1" s="1" dxf="1" numFmtId="4">
    <oc r="I89">
      <v>-13.060684000000006</v>
    </oc>
    <nc r="I89">
      <f>I31-I46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 patternType="solid">
          <bgColor theme="0"/>
        </patternFill>
      </fill>
      <alignment vertical="bottom"/>
      <border outline="0">
        <left style="thin">
          <color indexed="64"/>
        </left>
        <right/>
      </border>
    </ndxf>
  </rcc>
  <rcc rId="8103" sId="2" odxf="1" s="1" dxf="1">
    <oc r="I90" t="inlineStr">
      <is>
        <t>-</t>
      </is>
    </oc>
    <nc r="I90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4" sId="2" odxf="1" s="1" dxf="1">
    <oc r="I91" t="inlineStr">
      <is>
        <t>-</t>
      </is>
    </oc>
    <nc r="I91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5" sId="2" odxf="1" s="1" dxf="1">
    <oc r="I92" t="inlineStr">
      <is>
        <t>-</t>
      </is>
    </oc>
    <nc r="I92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6" sId="2" odxf="1" s="1" dxf="1">
    <oc r="I93" t="inlineStr">
      <is>
        <t>-</t>
      </is>
    </oc>
    <nc r="I93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7" sId="2" odxf="1" s="1" dxf="1">
    <oc r="I94" t="inlineStr">
      <is>
        <t>-</t>
      </is>
    </oc>
    <nc r="I94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  <right/>
      </border>
    </ndxf>
  </rcc>
  <rcc rId="8108" sId="2" odxf="1" s="1" dxf="1" numFmtId="4">
    <oc r="I95">
      <v>66.799199999999985</v>
    </oc>
    <nc r="I95">
      <f>I37-I52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fill>
        <patternFill patternType="solid">
          <bgColor theme="0"/>
        </patternFill>
      </fill>
      <alignment vertical="bottom"/>
      <border outline="0">
        <left style="thin">
          <color indexed="64"/>
        </left>
        <right/>
      </border>
    </ndxf>
  </rcc>
  <rcc rId="8109" sId="2" odxf="1" s="1" dxf="1" numFmtId="4">
    <oc r="I96">
      <v>-45.564480000000003</v>
    </oc>
    <nc r="I96">
      <f>I97-I103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fill>
        <patternFill>
          <bgColor theme="0" tint="-0.34998626667073579"/>
        </patternFill>
      </fill>
      <alignment vertical="bottom"/>
      <border outline="0">
        <left style="thin">
          <color indexed="64"/>
        </left>
        <right/>
      </border>
    </ndxf>
  </rcc>
  <rcc rId="8110" sId="2" odxf="1" s="1" dxf="1" numFmtId="4">
    <oc r="I103">
      <v>50.868480000000005</v>
    </oc>
    <nc r="I103">
      <f>I104+I105+I108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bottom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border outline="0">
        <left style="thin">
          <color indexed="64"/>
        </left>
      </border>
    </ndxf>
  </rcc>
  <rcc rId="8111" sId="2" odxf="1" dxf="1" numFmtId="4">
    <oc r="I104">
      <v>3.1564000000000001</v>
    </oc>
    <nc r="I104">
      <v>2.4876800000000001</v>
    </nc>
    <odxf>
      <border outline="0">
        <left/>
      </border>
    </odxf>
    <ndxf>
      <border outline="0">
        <left style="thin">
          <color indexed="64"/>
        </left>
      </border>
    </ndxf>
  </rcc>
  <rcc rId="8112" sId="2" odxf="1" dxf="1" numFmtId="4">
    <oc r="I105">
      <v>26.91208</v>
    </oc>
    <nc r="I105">
      <v>28.164864000000001</v>
    </nc>
    <odxf>
      <border outline="0">
        <left/>
      </border>
    </odxf>
    <ndxf>
      <border outline="0">
        <left style="thin">
          <color indexed="64"/>
        </left>
      </border>
    </ndxf>
  </rcc>
  <rfmt sheetId="2" sqref="I106" start="0" length="0">
    <dxf>
      <border outline="0">
        <left style="thin">
          <color indexed="64"/>
        </left>
      </border>
    </dxf>
  </rfmt>
  <rfmt sheetId="2" sqref="I107" start="0" length="0">
    <dxf>
      <border outline="0">
        <left style="thin">
          <color indexed="64"/>
        </left>
      </border>
    </dxf>
  </rfmt>
  <rcc rId="8113" sId="2" odxf="1" dxf="1" numFmtId="4">
    <oc r="I108">
      <v>20.8</v>
    </oc>
    <nc r="I108">
      <v>26.153088000000004</v>
    </nc>
    <odxf>
      <border outline="0">
        <left/>
      </border>
    </odxf>
    <ndxf>
      <border outline="0">
        <left style="thin">
          <color indexed="64"/>
        </left>
      </border>
    </ndxf>
  </rcc>
  <rcc rId="8114" sId="2" odxf="1" dxf="1" numFmtId="4">
    <oc r="I115">
      <v>14.768366000000153</v>
    </oc>
    <nc r="I115">
      <f>I87-I104-I105</f>
    </nc>
    <odxf>
      <border outline="0">
        <left/>
      </border>
    </odxf>
    <ndxf>
      <border outline="0">
        <left style="thin">
          <color indexed="64"/>
        </left>
      </border>
    </ndxf>
  </rcc>
  <rfmt sheetId="2" sqref="I116" start="0" length="0">
    <dxf>
      <border outline="0">
        <left style="thin">
          <color indexed="64"/>
        </left>
      </border>
    </dxf>
  </rfmt>
  <rfmt sheetId="2" sqref="I117" start="0" length="0">
    <dxf>
      <border outline="0">
        <left style="thin">
          <color indexed="64"/>
        </left>
      </border>
    </dxf>
  </rfmt>
  <rfmt sheetId="2" sqref="I118" start="0" length="0">
    <dxf>
      <border outline="0">
        <left style="thin">
          <color indexed="64"/>
        </left>
      </border>
    </dxf>
  </rfmt>
  <rfmt sheetId="2" sqref="I119" start="0" length="0">
    <dxf>
      <border outline="0">
        <left style="thin">
          <color indexed="64"/>
        </left>
      </border>
    </dxf>
  </rfmt>
  <rfmt sheetId="2" sqref="I120" start="0" length="0">
    <dxf>
      <border outline="0">
        <left style="thin">
          <color indexed="64"/>
        </left>
      </border>
    </dxf>
  </rfmt>
  <rfmt sheetId="2" sqref="I121" start="0" length="0">
    <dxf>
      <border outline="0">
        <left style="thin">
          <color indexed="64"/>
        </left>
      </border>
    </dxf>
  </rfmt>
  <rfmt sheetId="2" sqref="I122" start="0" length="0">
    <dxf>
      <border outline="0">
        <left style="thin">
          <color indexed="64"/>
        </left>
      </border>
    </dxf>
  </rfmt>
  <rcc rId="8115" sId="2" odxf="1" dxf="1" numFmtId="4">
    <oc r="I123">
      <v>46.012075817724337</v>
    </oc>
    <nc r="I123">
      <f>I109-I115</f>
    </nc>
    <odxf>
      <border outline="0">
        <left/>
      </border>
    </odxf>
    <ndxf>
      <border outline="0">
        <left style="thin">
          <color indexed="64"/>
        </left>
      </border>
    </ndxf>
  </rcc>
  <rcmt sheetId="2" cell="I117" guid="{00000000-0000-0000-0000-000000000000}" action="delete" author="MenskayaMV"/>
  <rcc rId="8116" sId="2" numFmtId="4">
    <oc r="I117">
      <v>-15.769559817724353</v>
    </oc>
    <nc r="I117">
      <v>-39.065502527137539</v>
    </nc>
  </rcc>
  <rcc rId="8117" sId="2" odxf="1" dxf="1" numFmtId="4">
    <oc r="I109">
      <v>45.010882000000265</v>
    </oc>
    <nc r="I109">
      <f>I81+I96</f>
    </nc>
    <odxf>
      <font>
        <sz val="10"/>
        <color auto="1"/>
        <name val="Times New Roman"/>
        <family val="1"/>
        <scheme val="none"/>
      </font>
      <fill>
        <patternFill>
          <bgColor theme="0" tint="-0.499984740745262"/>
        </patternFill>
      </fill>
      <alignment vertical="center"/>
      <border outline="0">
        <left/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>
          <bgColor theme="0" tint="-0.34998626667073579"/>
        </patternFill>
      </fill>
      <alignment vertical="top"/>
      <border outline="0">
        <left style="thin">
          <color indexed="64"/>
        </left>
        <right/>
      </border>
    </ndxf>
  </rcc>
  <rcc rId="8118" sId="2" odxf="1" dxf="1" numFmtId="4">
    <oc r="J109">
      <v>51.332769999999925</v>
    </oc>
    <nc r="J109">
      <f>J81+J96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border outline="0">
        <right style="thin">
          <color indexed="64"/>
        </right>
      </border>
    </odxf>
    <ndxf>
      <font>
        <sz val="10"/>
        <name val="Times New Roman"/>
        <family val="1"/>
        <scheme val="none"/>
      </font>
      <fill>
        <patternFill>
          <bgColor theme="0" tint="-0.34998626667073579"/>
        </patternFill>
      </fill>
      <border outline="0">
        <right/>
      </border>
    </ndxf>
  </rcc>
  <rcc rId="8119" sId="2" odxf="1" dxf="1" numFmtId="4">
    <oc r="I124">
      <v>9.002176400000053</v>
    </oc>
    <nc r="I124">
      <f>I109*0.2</f>
    </nc>
    <odxf>
      <fill>
        <patternFill>
          <bgColor theme="0" tint="-0.499984740745262"/>
        </patternFill>
      </fill>
      <border outline="0">
        <left/>
      </border>
    </odxf>
    <ndxf>
      <fill>
        <patternFill>
          <bgColor theme="0" tint="-0.34998626667073579"/>
        </patternFill>
      </fill>
      <border outline="0">
        <left style="thin">
          <color indexed="64"/>
        </left>
      </border>
    </ndxf>
  </rcc>
  <rcc rId="8120" sId="2" odxf="1" dxf="1" numFmtId="4">
    <oc r="J124">
      <v>10.266553999999985</v>
    </oc>
    <nc r="J124">
      <f>J109*0.2</f>
    </nc>
    <odxf>
      <fill>
        <patternFill>
          <bgColor theme="0" tint="-0.499984740745262"/>
        </patternFill>
      </fill>
    </odxf>
    <ndxf>
      <fill>
        <patternFill>
          <bgColor theme="0" tint="-0.34998626667073579"/>
        </patternFill>
      </fill>
    </ndxf>
  </rcc>
  <rcc rId="8121" sId="2" odxf="1" dxf="1" numFmtId="4">
    <oc r="I130">
      <v>2.953673200000031</v>
    </oc>
    <nc r="I130">
      <f>I115*0.2</f>
    </nc>
    <odxf>
      <border outline="0">
        <left/>
      </border>
    </odxf>
    <ndxf>
      <border outline="0">
        <left style="thin">
          <color indexed="64"/>
        </left>
      </border>
    </ndxf>
  </rcc>
  <rcc rId="8122" sId="2" numFmtId="4">
    <oc r="J130">
      <v>0.49533399999998551</v>
    </oc>
    <nc r="J130">
      <f>J115*0.2</f>
    </nc>
  </rcc>
  <rfmt sheetId="2" sqref="I131" start="0" length="0">
    <dxf>
      <border outline="0">
        <left style="thin">
          <color indexed="64"/>
        </left>
      </border>
    </dxf>
  </rfmt>
  <rfmt sheetId="2" sqref="I132" start="0" length="0">
    <dxf>
      <font>
        <sz val="10"/>
        <color auto="1"/>
        <name val="Times New Roman"/>
        <family val="1"/>
        <scheme val="none"/>
      </font>
      <numFmt numFmtId="4" formatCode="#,##0.00"/>
      <border outline="0">
        <left style="thin">
          <color indexed="64"/>
        </left>
        <right/>
      </border>
    </dxf>
  </rfmt>
  <rfmt sheetId="2" sqref="J132" start="0" length="0">
    <dxf>
      <font>
        <sz val="10"/>
        <color auto="1"/>
        <name val="Times New Roman"/>
        <family val="1"/>
        <scheme val="none"/>
      </font>
      <numFmt numFmtId="4" formatCode="#,##0.00"/>
      <border outline="0">
        <right/>
      </border>
    </dxf>
  </rfmt>
  <rfmt sheetId="2" sqref="I133" start="0" length="0">
    <dxf>
      <border outline="0">
        <left style="thin">
          <color indexed="64"/>
        </left>
      </border>
    </dxf>
  </rfmt>
  <rfmt sheetId="2" sqref="I134" start="0" length="0">
    <dxf>
      <border outline="0">
        <left style="thin">
          <color indexed="64"/>
        </left>
      </border>
    </dxf>
  </rfmt>
  <rfmt sheetId="2" sqref="I135" start="0" length="0">
    <dxf>
      <border outline="0">
        <left style="thin">
          <color indexed="64"/>
        </left>
      </border>
    </dxf>
  </rfmt>
  <rfmt sheetId="2" sqref="I136" start="0" length="0">
    <dxf>
      <border outline="0">
        <left style="thin">
          <color indexed="64"/>
        </left>
      </border>
    </dxf>
  </rfmt>
  <rfmt sheetId="2" sqref="I137" start="0" length="0">
    <dxf>
      <border outline="0">
        <left style="thin">
          <color indexed="64"/>
        </left>
      </border>
    </dxf>
  </rfmt>
  <rcc rId="8123" sId="2" odxf="1" dxf="1" numFmtId="4">
    <oc r="I138">
      <v>6.0485032000000221</v>
    </oc>
    <nc r="I138">
      <f>I124-I130</f>
    </nc>
    <odxf>
      <border outline="0">
        <left/>
      </border>
    </odxf>
    <ndxf>
      <border outline="0">
        <left style="thin">
          <color indexed="64"/>
        </left>
      </border>
    </ndxf>
  </rcc>
  <rcc rId="8124" sId="2" numFmtId="4">
    <oc r="J138">
      <v>9.7712199999999996</v>
    </oc>
    <nc r="J138">
      <f>J124-J130</f>
    </nc>
  </rcc>
  <rcc rId="8125" sId="2" odxf="1" dxf="1" numFmtId="4">
    <oc r="I139">
      <v>36.008705600000212</v>
    </oc>
    <nc r="I139">
      <f>I109-I124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border outline="0">
        <left/>
      </border>
    </odxf>
    <ndxf>
      <font>
        <sz val="10"/>
        <name val="Times New Roman"/>
        <family val="1"/>
        <scheme val="none"/>
      </font>
      <fill>
        <patternFill>
          <bgColor theme="0" tint="-0.34998626667073579"/>
        </patternFill>
      </fill>
      <border outline="0">
        <left style="thin">
          <color indexed="64"/>
        </left>
      </border>
    </ndxf>
  </rcc>
  <rcc rId="8126" sId="2" odxf="1" dxf="1" numFmtId="4">
    <oc r="J139">
      <v>41.06621599999994</v>
    </oc>
    <nc r="J139">
      <f>J109-J124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</odxf>
    <ndxf>
      <font>
        <sz val="10"/>
        <name val="Times New Roman"/>
        <family val="1"/>
        <scheme val="none"/>
      </font>
      <fill>
        <patternFill>
          <bgColor theme="0" tint="-0.34998626667073579"/>
        </patternFill>
      </fill>
    </ndxf>
  </rcc>
  <rcc rId="8127" sId="2" odxf="1" s="1" dxf="1" numFmtId="4">
    <oc r="I145">
      <v>11.814692800000122</v>
    </oc>
    <nc r="I145">
      <f>I115-I130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</border>
    </ndxf>
  </rcc>
  <rcc rId="8128" sId="2" odxf="1" s="1" dxf="1" numFmtId="4">
    <oc r="J145">
      <v>1.981335999999942</v>
    </oc>
    <nc r="J145">
      <f>J115-J130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</ndxf>
  </rcc>
  <rcc rId="8129" sId="2" odxf="1" s="1" dxf="1">
    <oc r="I146" t="inlineStr">
      <is>
        <t>-</t>
      </is>
    </oc>
    <nc r="I146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  <border outline="0">
        <left style="thin">
          <color indexed="64"/>
        </left>
      </border>
    </ndxf>
  </rcc>
  <rfmt sheetId="2" s="1" sqref="J146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vertical="bottom"/>
    </dxf>
  </rfmt>
  <rcc rId="8130" sId="2" odxf="1" dxf="1" numFmtId="4">
    <oc r="I147">
      <v>-15.769559817724353</v>
    </oc>
    <nc r="I147">
      <f>I117-I132</f>
    </nc>
    <odxf>
      <border outline="0">
        <left/>
      </border>
    </odxf>
    <ndxf>
      <border outline="0">
        <left style="thin">
          <color indexed="64"/>
        </left>
      </border>
    </ndxf>
  </rcc>
  <rcc rId="8131" sId="2" numFmtId="4">
    <oc r="J147">
      <v>-62.211274052328399</v>
    </oc>
    <nc r="J147">
      <f>J117-J132</f>
    </nc>
  </rcc>
  <rcc rId="8132" sId="2" odxf="1" s="1" dxf="1">
    <oc r="I148" t="inlineStr">
      <is>
        <t>-</t>
      </is>
    </oc>
    <nc r="I148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  <border outline="0">
        <left style="thin">
          <color indexed="64"/>
        </left>
      </border>
    </ndxf>
  </rcc>
  <rfmt sheetId="2" s="1" sqref="J148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general" vertical="bottom"/>
    </dxf>
  </rfmt>
  <rcc rId="8133" sId="2" odxf="1" s="1" dxf="1">
    <oc r="I149" t="inlineStr">
      <is>
        <t>-</t>
      </is>
    </oc>
    <nc r="I149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left style="thin">
          <color indexed="64"/>
        </left>
      </border>
    </ndxf>
  </rcc>
  <rfmt sheetId="2" s="1" sqref="J149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cc rId="8134" sId="2" odxf="1" s="1" dxf="1">
    <oc r="I150" t="inlineStr">
      <is>
        <t>-</t>
      </is>
    </oc>
    <nc r="I150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left style="thin">
          <color indexed="64"/>
        </left>
      </border>
    </ndxf>
  </rcc>
  <rfmt sheetId="2" s="1" sqref="J150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cc rId="8135" sId="2" odxf="1" s="1" dxf="1">
    <oc r="I151" t="inlineStr">
      <is>
        <t>-</t>
      </is>
    </oc>
    <nc r="I151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left style="thin">
          <color indexed="64"/>
        </left>
      </border>
    </ndxf>
  </rcc>
  <rfmt sheetId="2" s="1" sqref="J151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cc rId="8136" sId="2" odxf="1" s="1" dxf="1">
    <oc r="I152" t="inlineStr">
      <is>
        <t>-</t>
      </is>
    </oc>
    <nc r="I152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  <border outline="0">
        <left style="thin">
          <color indexed="64"/>
        </left>
      </border>
    </ndxf>
  </rcc>
  <rfmt sheetId="2" s="1" sqref="J152" start="0" length="0">
    <dxf>
      <font>
        <sz val="11"/>
        <color theme="1"/>
        <name val="Times New Roman"/>
        <family val="1"/>
        <charset val="204"/>
        <scheme val="none"/>
      </font>
      <numFmt numFmtId="4" formatCode="#,##0.00"/>
      <alignment horizontal="right" vertical="bottom"/>
    </dxf>
  </rfmt>
  <rcc rId="8137" sId="2" odxf="1" dxf="1" numFmtId="4">
    <oc r="I153">
      <v>39.963572617724317</v>
    </oc>
    <nc r="I153">
      <f>I123-I138</f>
    </nc>
    <odxf>
      <border outline="0">
        <left/>
      </border>
    </odxf>
    <ndxf>
      <border outline="0">
        <left style="thin">
          <color indexed="64"/>
        </left>
      </border>
    </ndxf>
  </rcc>
  <rcc rId="8138" sId="2" numFmtId="4">
    <oc r="J153">
      <v>39.084879999999998</v>
    </oc>
    <nc r="J153">
      <f>J123-J138</f>
    </nc>
  </rcc>
  <rcc rId="8139" sId="2" odxf="1" dxf="1" numFmtId="4">
    <oc r="I154">
      <v>36.008705600000212</v>
    </oc>
    <nc r="I154">
      <f>I139</f>
    </nc>
    <odxf>
      <font>
        <sz val="10"/>
        <name val="Times New Roman"/>
        <family val="1"/>
        <scheme val="none"/>
      </font>
      <numFmt numFmtId="2" formatCode="0.00"/>
      <fill>
        <patternFill>
          <bgColor theme="0" tint="-0.499984740745262"/>
        </patternFill>
      </fill>
      <border outline="0">
        <left/>
      </border>
    </odxf>
    <ndxf>
      <font>
        <sz val="10"/>
        <name val="Times New Roman"/>
        <family val="1"/>
        <scheme val="none"/>
      </font>
      <numFmt numFmtId="4" formatCode="#,##0.00"/>
      <fill>
        <patternFill>
          <bgColor theme="0" tint="-0.34998626667073579"/>
        </patternFill>
      </fill>
      <border outline="0">
        <left style="thin">
          <color indexed="64"/>
        </left>
      </border>
    </ndxf>
  </rcc>
  <rcc rId="8140" sId="2" odxf="1" dxf="1" numFmtId="4">
    <oc r="J154">
      <v>41.06621599999994</v>
    </oc>
    <nc r="J154">
      <f>J139</f>
    </nc>
    <odxf>
      <font>
        <sz val="10"/>
        <name val="Times New Roman"/>
        <family val="1"/>
        <scheme val="none"/>
      </font>
      <numFmt numFmtId="2" formatCode="0.00"/>
      <fill>
        <patternFill>
          <bgColor theme="0" tint="-0.499984740745262"/>
        </patternFill>
      </fill>
    </odxf>
    <ndxf>
      <font>
        <sz val="10"/>
        <name val="Times New Roman"/>
        <family val="1"/>
        <scheme val="none"/>
      </font>
      <numFmt numFmtId="4" formatCode="#,##0.00"/>
      <fill>
        <patternFill>
          <bgColor theme="0" tint="-0.34998626667073579"/>
        </patternFill>
      </fill>
    </ndxf>
  </rcc>
  <rcc rId="8141" sId="2" odxf="1" dxf="1">
    <oc r="I155">
      <f>11.65+24.36</f>
    </oc>
    <nc r="I155">
      <f>I154</f>
    </nc>
    <odxf>
      <font>
        <sz val="10"/>
        <name val="Times New Roman"/>
        <family val="1"/>
        <scheme val="none"/>
      </font>
      <border outline="0">
        <left/>
      </border>
    </odxf>
    <ndxf>
      <font>
        <sz val="10"/>
        <name val="Times New Roman"/>
        <family val="1"/>
        <scheme val="none"/>
      </font>
      <border outline="0">
        <left style="thin">
          <color indexed="64"/>
        </left>
      </border>
    </ndxf>
  </rcc>
  <rcc rId="8142" sId="2" odxf="1" dxf="1" numFmtId="4">
    <oc r="J155">
      <v>41.06621599999994</v>
    </oc>
    <nc r="J155">
      <f>J154</f>
    </nc>
    <odxf>
      <font>
        <sz val="10"/>
        <name val="Times New Roman"/>
        <family val="1"/>
        <scheme val="none"/>
      </font>
    </odxf>
    <ndxf>
      <font>
        <sz val="10"/>
        <name val="Times New Roman"/>
        <family val="1"/>
        <scheme val="none"/>
      </font>
    </ndxf>
  </rcc>
  <rcc rId="8143" sId="2" odxf="1" s="1" dxf="1" numFmtId="4">
    <oc r="I160">
      <v>170.21689200000026</v>
    </oc>
    <nc r="I160">
      <f>I109+I105+I69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left style="thin">
          <color indexed="64"/>
        </left>
        <right/>
      </border>
    </ndxf>
  </rcc>
  <rcc rId="8144" sId="2" odxf="1" s="1" dxf="1" numFmtId="4">
    <oc r="I165">
      <v>1.7142834449121507</v>
    </oc>
    <nc r="I165">
      <f>I163/I160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numFmt numFmtId="4" formatCode="#,##0.00"/>
      <border outline="0">
        <left style="thin">
          <color indexed="64"/>
        </left>
        <bottom style="medium">
          <color indexed="64"/>
        </bottom>
      </border>
    </ndxf>
  </rcc>
  <rcc rId="8145" sId="2" odxf="1" dxf="1" numFmtId="4">
    <oc r="I167">
      <v>2564.3978880000004</v>
    </oc>
    <nc r="I167">
      <f>I173+I175+I184</f>
    </nc>
    <odxf>
      <font>
        <sz val="10"/>
        <name val="Times New Roman"/>
        <family val="1"/>
        <scheme val="none"/>
      </font>
      <numFmt numFmtId="164" formatCode="_-* #,##0.00\ _₽_-;\-* #,##0.00\ _₽_-;_-* &quot;-&quot;??\ _₽_-;_-@_-"/>
      <fill>
        <patternFill>
          <bgColor theme="0" tint="-0.499984740745262"/>
        </patternFill>
      </fill>
      <alignment horizontal="center" vertical="top"/>
      <border outline="0">
        <left/>
      </border>
    </odxf>
    <n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4" tint="0.79998168889431442"/>
        </patternFill>
      </fill>
      <alignment horizontal="general" vertical="bottom"/>
      <border outline="0">
        <left style="thin">
          <color indexed="64"/>
        </left>
      </border>
    </ndxf>
  </rcc>
  <rcc rId="8146" sId="2" odxf="1" dxf="1" numFmtId="4">
    <oc r="I175">
      <v>27.880319999999998</v>
    </oc>
    <nc r="I175">
      <f>I31*1.2</f>
    </nc>
    <odxf>
      <alignment horizontal="center"/>
      <border outline="0">
        <left/>
      </border>
    </odxf>
    <ndxf>
      <alignment horizontal="right"/>
      <border outline="0">
        <left style="thin">
          <color indexed="64"/>
        </left>
      </border>
    </ndxf>
  </rcc>
  <rcc rId="8147" sId="2" odxf="1" s="1" dxf="1">
    <oc r="I176" t="inlineStr">
      <is>
        <t>-</t>
      </is>
    </oc>
    <nc r="I176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48" sId="2" odxf="1" s="1" dxf="1">
    <oc r="I177" t="inlineStr">
      <is>
        <t>-</t>
      </is>
    </oc>
    <nc r="I177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49" sId="2" odxf="1" s="1" dxf="1">
    <oc r="I178" t="inlineStr">
      <is>
        <t>-</t>
      </is>
    </oc>
    <nc r="I178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0" sId="2" odxf="1" s="1" dxf="1">
    <oc r="I179" t="inlineStr">
      <is>
        <t>-</t>
      </is>
    </oc>
    <nc r="I179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1" sId="2" odxf="1" s="1" dxf="1">
    <oc r="I180" t="inlineStr">
      <is>
        <t>-</t>
      </is>
    </oc>
    <nc r="I180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2" sId="2" odxf="1" s="1" dxf="1">
    <oc r="I181" t="inlineStr">
      <is>
        <t>-</t>
      </is>
    </oc>
    <nc r="I181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3" sId="2" odxf="1" s="1" dxf="1">
    <oc r="I182" t="inlineStr">
      <is>
        <t>-</t>
      </is>
    </oc>
    <nc r="I182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4" sId="2" odxf="1" s="1" dxf="1">
    <oc r="I183" t="inlineStr">
      <is>
        <t>-</t>
      </is>
    </oc>
    <nc r="I183"/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0" formatCode="General"/>
      <fill>
        <patternFill patternType="none">
          <fgColor indexed="64"/>
          <bgColor indexed="65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alignment horizontal="general" vertical="bottom"/>
      <border outline="0">
        <left style="thin">
          <color indexed="64"/>
        </left>
      </border>
    </ndxf>
  </rcc>
  <rcc rId="8155" sId="2" odxf="1" dxf="1" numFmtId="4">
    <oc r="I184">
      <v>285.44255999999996</v>
    </oc>
    <nc r="I184">
      <f>I37*1.2</f>
    </nc>
    <odxf>
      <alignment horizontal="center" vertical="top"/>
      <border outline="0">
        <left/>
      </border>
    </odxf>
    <ndxf>
      <alignment horizontal="general" vertical="bottom"/>
      <border outline="0">
        <left style="thin">
          <color indexed="64"/>
        </left>
      </border>
    </ndxf>
  </rcc>
  <rfmt sheetId="2" sqref="I167:I184">
    <dxf>
      <alignment horizontal="center"/>
    </dxf>
  </rfmt>
  <rfmt sheetId="2" sqref="I194" start="0" length="0">
    <dxf>
      <border outline="0">
        <left style="thin">
          <color indexed="64"/>
        </left>
      </border>
    </dxf>
  </rfmt>
  <rfmt sheetId="2" sqref="I195" start="0" length="0">
    <dxf>
      <border outline="0">
        <left style="thin">
          <color indexed="64"/>
        </left>
      </border>
    </dxf>
  </rfmt>
  <rfmt sheetId="2" sqref="I196" start="0" length="0">
    <dxf>
      <border outline="0">
        <left style="thin">
          <color indexed="64"/>
        </left>
      </border>
    </dxf>
  </rfmt>
  <rcc rId="8156" sId="2" odxf="1" dxf="1" numFmtId="4">
    <oc r="I197">
      <v>9.002176400000053</v>
    </oc>
    <nc r="I197">
      <v>14.428043529599922</v>
    </nc>
    <odxf>
      <border outline="0">
        <left/>
      </border>
    </odxf>
    <ndxf>
      <border outline="0">
        <left style="thin">
          <color indexed="64"/>
        </left>
      </border>
    </ndxf>
  </rcc>
  <rfmt sheetId="2" sqref="I198" start="0" length="0">
    <dxf>
      <border outline="0">
        <left style="thin">
          <color indexed="64"/>
        </left>
      </border>
    </dxf>
  </rfmt>
  <rfmt sheetId="2" sqref="I199" start="0" length="0">
    <dxf>
      <border outline="0">
        <left style="thin">
          <color indexed="64"/>
        </left>
      </border>
    </dxf>
  </rfmt>
  <rfmt sheetId="2" sqref="I200" start="0" length="0">
    <dxf>
      <border outline="0">
        <left style="thin">
          <color indexed="64"/>
        </left>
      </border>
    </dxf>
  </rfmt>
  <rcc rId="8157" sId="2" odxf="1" dxf="1" numFmtId="4">
    <oc r="I201">
      <v>26.91208</v>
    </oc>
    <nc r="I201">
      <v>28.164864000000001</v>
    </nc>
    <odxf>
      <border outline="0">
        <left/>
      </border>
    </odxf>
    <ndxf>
      <border outline="0">
        <left style="thin">
          <color indexed="64"/>
        </left>
      </border>
    </ndxf>
  </rcc>
  <rfmt sheetId="2" sqref="I202" start="0" length="0">
    <dxf>
      <border outline="0">
        <left style="thin">
          <color indexed="64"/>
        </left>
      </border>
    </dxf>
  </rfmt>
  <rcc rId="8158" sId="2" odxf="1" dxf="1" numFmtId="4">
    <oc r="I185">
      <v>2401.6875112799994</v>
    </oc>
    <nc r="I185">
      <f>I194+I195+I196+I198+I200+I199+I201+I202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alignment horizontal="center" vertical="top"/>
      <border outline="0">
        <left/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>
          <bgColor theme="0" tint="-0.249977111117893"/>
        </patternFill>
      </fill>
      <alignment horizontal="general" vertical="bottom"/>
      <border outline="0">
        <left style="thin">
          <color indexed="64"/>
        </left>
        <right/>
      </border>
    </ndxf>
  </rcc>
  <rcc rId="8159" sId="2" odxf="1" dxf="1" numFmtId="4">
    <oc r="J185">
      <v>2536.4627200000004</v>
    </oc>
    <nc r="J185">
      <f>J194+J195+J196+J198+J200+J199+J201+J202</f>
    </nc>
    <odxf>
      <font>
        <sz val="10"/>
        <name val="Times New Roman"/>
        <family val="1"/>
        <scheme val="none"/>
      </font>
      <fill>
        <patternFill>
          <bgColor theme="0" tint="-0.499984740745262"/>
        </patternFill>
      </fill>
      <border outline="0">
        <right style="thin">
          <color indexed="64"/>
        </right>
      </border>
    </odxf>
    <ndxf>
      <font>
        <sz val="10"/>
        <color auto="1"/>
        <name val="Times New Roman"/>
        <family val="1"/>
        <scheme val="none"/>
      </font>
      <fill>
        <patternFill>
          <bgColor theme="0" tint="-0.249977111117893"/>
        </patternFill>
      </fill>
      <border outline="0">
        <right/>
      </border>
    </ndxf>
  </rcc>
  <rcc rId="8160" sId="2" odxf="1" dxf="1" numFmtId="4">
    <oc r="I211">
      <v>164.73444672000025</v>
    </oc>
    <nc r="I211">
      <f>I212+I213+I215+I217</f>
    </nc>
    <odxf>
      <border outline="0">
        <left/>
      </border>
    </odxf>
    <ndxf>
      <border outline="0">
        <left style="thin">
          <color indexed="64"/>
        </left>
      </border>
    </ndxf>
  </rcc>
  <rfmt sheetId="2" sqref="I212" start="0" length="0">
    <dxf>
      <border outline="0">
        <left style="thin">
          <color indexed="64"/>
        </left>
      </border>
    </dxf>
  </rfmt>
  <rcc rId="8161" sId="2" odxf="1" dxf="1" numFmtId="4">
    <oc r="I213">
      <v>29.230446720000256</v>
    </oc>
    <nc r="I213">
      <v>55.274608942079624</v>
    </nc>
    <odxf>
      <border outline="0">
        <left/>
      </border>
    </odxf>
    <ndxf>
      <border outline="0">
        <left style="thin">
          <color indexed="64"/>
        </left>
      </border>
    </ndxf>
  </rcc>
  <rfmt sheetId="2" sqref="I214" start="0" length="0">
    <dxf>
      <border outline="0">
        <left style="thin">
          <color indexed="64"/>
        </left>
      </border>
    </dxf>
  </rfmt>
  <rfmt sheetId="2" sqref="I215" start="0" length="0">
    <dxf>
      <border outline="0">
        <left style="thin">
          <color indexed="64"/>
        </left>
      </border>
    </dxf>
  </rfmt>
  <rfmt sheetId="2" sqref="I216" start="0" length="0">
    <dxf>
      <border outline="0">
        <left style="thin">
          <color indexed="64"/>
        </left>
      </border>
    </dxf>
  </rfmt>
  <rcc rId="8162" sId="2" odxf="1" dxf="1">
    <oc r="I217" t="inlineStr">
      <is>
        <t>-</t>
      </is>
    </oc>
    <nc r="I217"/>
    <odxf>
      <border outline="0">
        <left/>
      </border>
    </odxf>
    <ndxf>
      <border outline="0">
        <left style="thin">
          <color indexed="64"/>
        </left>
      </border>
    </ndxf>
  </rcc>
  <rfmt sheetId="2" sqref="I218" start="0" length="0">
    <dxf>
      <border outline="0">
        <left style="thin">
          <color indexed="64"/>
        </left>
      </border>
    </dxf>
  </rfmt>
  <rcc rId="8163" sId="2" odxf="1" dxf="1" numFmtId="4">
    <oc r="I210">
      <v>166.23444672000025</v>
    </oc>
    <nc r="I210">
      <f>I211+I218</f>
    </nc>
    <odxf>
      <fill>
        <patternFill>
          <bgColor theme="0" tint="-0.499984740745262"/>
        </patternFill>
      </fill>
      <border outline="0">
        <left/>
      </border>
    </odxf>
    <ndxf>
      <fill>
        <patternFill>
          <bgColor theme="6" tint="0.59999389629810485"/>
        </patternFill>
      </fill>
      <border outline="0">
        <left style="thin">
          <color indexed="64"/>
        </left>
      </border>
    </ndxf>
  </rcc>
  <rcc rId="8164" sId="2" numFmtId="4">
    <oc r="I243">
      <v>-166.23444672000025</v>
    </oc>
    <nc r="I243">
      <f>I203-I210</f>
    </nc>
  </rcc>
  <rcc rId="8165" sId="2">
    <oc r="I251">
      <f>G251</f>
    </oc>
    <nc r="I251">
      <f>G252</f>
    </nc>
  </rcc>
  <rcc rId="8166" sId="2" odxf="1" dxf="1" numFmtId="4">
    <oc r="J251">
      <v>23.26</v>
    </oc>
    <nc r="J251">
      <f>I251</f>
    </nc>
    <odxf>
      <numFmt numFmtId="0" formatCode="General"/>
    </odxf>
    <ndxf>
      <numFmt numFmtId="2" formatCode="0.00"/>
    </ndxf>
  </rcc>
  <rcc rId="8167" sId="2" odxf="1" dxf="1" numFmtId="4">
    <oc r="J252">
      <v>53.795295999999226</v>
    </oc>
    <nc r="J252">
      <f>J251+J250</f>
    </nc>
    <odxf>
      <numFmt numFmtId="4" formatCode="#,##0.00"/>
    </odxf>
    <ndxf>
      <numFmt numFmtId="2" formatCode="0.00"/>
    </ndxf>
  </rcc>
  <rcc rId="8168" sId="2">
    <oc r="J224">
      <v>600</v>
    </oc>
    <nc r="J224">
      <v>550</v>
    </nc>
  </rcc>
  <rcc rId="8169" sId="2">
    <oc r="J225">
      <v>600</v>
    </oc>
    <nc r="J225">
      <v>550</v>
    </nc>
  </rcc>
  <rcc rId="8170" sId="2" odxf="1" s="1" dxf="1" numFmtId="4">
    <oc r="I246">
      <v>2.0799999999999841</v>
    </oc>
    <nc r="I246">
      <f>I222-I235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fill>
        <patternFill patternType="none">
          <bgColor indexed="65"/>
        </patternFill>
      </fill>
      <alignment vertical="bottom"/>
      <border outline="0">
        <left style="medium">
          <color indexed="64"/>
        </left>
        <right style="thin">
          <color indexed="64"/>
        </right>
      </border>
    </ndxf>
  </rcc>
  <rcc rId="8171" sId="2" odxf="1" s="1" dxf="1" numFmtId="4">
    <oc r="J246">
      <v>130.94600000000003</v>
    </oc>
    <nc r="J246">
      <f>J222-J235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/>
        <right/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fill>
        <patternFill patternType="none">
          <bgColor indexed="65"/>
        </patternFill>
      </fill>
      <alignment vertical="bottom"/>
      <border outline="0">
        <right style="thin">
          <color indexed="64"/>
        </right>
      </border>
    </ndxf>
  </rcc>
  <rcc rId="8172" sId="2" odxf="1" dxf="1" numFmtId="4">
    <oc r="I222">
      <v>402.08</v>
    </oc>
    <nc r="I222">
      <f>I223+I224</f>
    </nc>
    <odxf>
      <font>
        <sz val="10"/>
        <name val="Times New Roman"/>
        <family val="1"/>
        <scheme val="none"/>
      </font>
      <numFmt numFmtId="0" formatCode="General"/>
      <fill>
        <patternFill>
          <bgColor theme="0" tint="-0.499984740745262"/>
        </patternFill>
      </fill>
      <border outline="0">
        <left/>
      </border>
    </odxf>
    <n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4" tint="0.79998168889431442"/>
        </patternFill>
      </fill>
      <border outline="0">
        <left style="thin">
          <color indexed="64"/>
        </left>
      </border>
    </ndxf>
  </rcc>
  <rcc rId="8173" sId="2" odxf="1" dxf="1" numFmtId="4">
    <oc r="J222">
      <v>602.44600000000003</v>
    </oc>
    <nc r="J222">
      <f>J223+J224</f>
    </nc>
    <odxf>
      <font>
        <sz val="10"/>
        <name val="Times New Roman"/>
        <family val="1"/>
        <scheme val="none"/>
      </font>
      <numFmt numFmtId="0" formatCode="General"/>
      <fill>
        <patternFill>
          <bgColor theme="0" tint="-0.499984740745262"/>
        </patternFill>
      </fill>
    </odxf>
    <n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4" tint="0.79998168889431442"/>
        </patternFill>
      </fill>
    </ndxf>
  </rcc>
  <rcc rId="8174" sId="2" odxf="1" s="1" dxf="1" numFmtId="4">
    <oc r="I250">
      <v>-1.4440699999992432</v>
    </oc>
    <nc r="I250">
      <f>I242+I243+I246+I249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fill>
        <patternFill>
          <bgColor rgb="FF99FFCC"/>
        </patternFill>
      </fill>
      <alignment vertical="bottom"/>
    </ndxf>
  </rcc>
  <rcc rId="8175" sId="2" odxf="1" s="1" dxf="1" numFmtId="4">
    <oc r="J250">
      <v>30.535295999999221</v>
    </oc>
    <nc r="J250">
      <f>J242+J243+J246+J249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2" formatCode="0.00"/>
      <fill>
        <patternFill patternType="solid">
          <fgColor indexed="64"/>
          <bgColor indexed="4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auto="1"/>
        <name val="Calibri"/>
        <family val="2"/>
        <charset val="204"/>
        <scheme val="minor"/>
      </font>
      <numFmt numFmtId="4" formatCode="#,##0.00"/>
      <fill>
        <patternFill>
          <bgColor rgb="FF99FFCC"/>
        </patternFill>
      </fill>
      <alignment vertical="bottom"/>
    </ndxf>
  </rcc>
  <rcc rId="8176" sId="2">
    <oc r="J199">
      <v>34.289110000000001</v>
    </oc>
    <nc r="J199">
      <f>J62*1.2+12.7*1.2</f>
    </nc>
  </rcc>
  <rcc rId="8177" sId="2">
    <oc r="J198">
      <v>1064.13274</v>
    </oc>
    <nc r="J198">
      <f>J53*1.2+46.37*1.2</f>
    </nc>
  </rcc>
  <rcc rId="8178" sId="2">
    <oc r="I198">
      <v>1076.6042351999999</v>
    </oc>
    <nc r="I198">
      <f>I53*1.2+I78*0.79*1.2</f>
    </nc>
  </rcc>
  <rcc rId="8179" sId="2" numFmtId="4">
    <oc r="I199">
      <v>10.866086399999999</v>
    </oc>
    <nc r="I199">
      <f>I62*1.2+I78*0.21*1.2</f>
    </nc>
  </rcc>
  <rfmt sheetId="2" sqref="J202" start="0" length="0">
    <dxf>
      <font>
        <sz val="10"/>
        <color auto="1"/>
        <name val="Times New Roman"/>
        <family val="1"/>
        <scheme val="none"/>
      </font>
    </dxf>
  </rfmt>
  <rcc rId="8180" sId="2">
    <oc r="I194">
      <v>684.36118527607357</v>
    </oc>
    <nc r="I194">
      <f>564.88650208589+69.02+I104</f>
    </nc>
  </rcc>
  <rcc rId="8181" sId="2">
    <oc r="I195">
      <v>207.08625472392634</v>
    </oc>
    <nc r="I195">
      <f>170.96924191411+20.98+I104*0.304</f>
    </nc>
  </rcc>
  <rcc rId="8182" sId="2">
    <oc r="I202">
      <v>176.41228799999996</v>
    </oc>
    <nc r="I202">
      <f>(I74+I76)*1.2+I108*1.2</f>
    </nc>
  </rcc>
  <rcc rId="8183" sId="2" numFmtId="4">
    <oc r="J194">
      <v>747.36153000000002</v>
    </oc>
    <nc r="J194">
      <f>637.19+J104</f>
    </nc>
  </rcc>
  <rcc rId="8184" sId="2" numFmtId="4">
    <oc r="J195">
      <v>237.095</v>
    </oc>
    <nc r="J195">
      <f>193.71+J104*0.304</f>
    </nc>
  </rcc>
  <rcc rId="8185" sId="2">
    <oc r="J202">
      <v>135.52456000000001</v>
    </oc>
    <nc r="J202">
      <f>(J74+J76)*1.2+J108*1.2</f>
    </nc>
  </rcc>
  <rcc rId="8186" sId="2" numFmtId="4">
    <oc r="I242">
      <v>162.71037672000102</v>
    </oc>
    <nc r="I242">
      <f>I167-I185</f>
    </nc>
  </rcc>
  <rcc rId="8187" sId="2" odxf="1" dxf="1" numFmtId="4">
    <oc r="J242">
      <v>144.5312959999992</v>
    </oc>
    <nc r="J242">
      <f>J167-J185</f>
    </nc>
    <odxf>
      <border outline="0">
        <left style="thin">
          <color indexed="64"/>
        </left>
      </border>
    </odxf>
    <ndxf>
      <border outline="0">
        <left/>
      </border>
    </ndxf>
  </rcc>
  <rcc rId="8188" sId="2" odxf="1" dxf="1" numFmtId="4">
    <oc r="J167">
      <v>2680.9940159999996</v>
    </oc>
    <nc r="J167">
      <f>J173+J175+J184</f>
    </nc>
    <odxf>
      <font>
        <sz val="10"/>
        <name val="Times New Roman"/>
        <family val="1"/>
        <scheme val="none"/>
      </font>
      <numFmt numFmtId="2" formatCode="0.00"/>
      <fill>
        <patternFill>
          <bgColor theme="0" tint="-0.499984740745262"/>
        </patternFill>
      </fill>
    </odxf>
    <ndxf>
      <font>
        <sz val="10"/>
        <color auto="1"/>
        <name val="Times New Roman"/>
        <family val="1"/>
        <scheme val="none"/>
      </font>
      <numFmt numFmtId="4" formatCode="#,##0.00"/>
      <fill>
        <patternFill>
          <bgColor theme="4" tint="0.79998168889431442"/>
        </patternFill>
      </fill>
    </ndxf>
  </rcc>
  <rcc rId="8189" sId="2" numFmtId="4">
    <oc r="J173">
      <v>2334.9299999999998</v>
    </oc>
    <nc r="J173">
      <f>J29*1.2</f>
    </nc>
  </rcc>
  <rcc rId="8190" sId="2" numFmtId="4">
    <oc r="J175">
      <v>38.276015999999998</v>
    </oc>
    <nc r="J175">
      <f>J31*1.2</f>
    </nc>
  </rcc>
  <rcc rId="8191" sId="2" numFmtId="4">
    <oc r="J184">
      <v>307.78800000000001</v>
    </oc>
    <nc r="J184">
      <f>J37*1.2</f>
    </nc>
  </rcc>
  <rcc rId="8192" sId="2" numFmtId="4">
    <oc r="I200">
      <v>5.274</v>
    </oc>
    <nc r="I200">
      <f>I75*1.2</f>
    </nc>
  </rcc>
  <rcc rId="8193" sId="2">
    <oc r="H247">
      <v>63.200000000000045</v>
    </oc>
    <nc r="H247">
      <v>63.2</v>
    </nc>
  </rcc>
  <rcc rId="8194" sId="2">
    <oc r="I247" t="inlineStr">
      <is>
        <t>-</t>
      </is>
    </oc>
    <nc r="I247">
      <f>I224-I236</f>
    </nc>
  </rcc>
  <rcc rId="8195" sId="2">
    <oc r="J247" t="inlineStr">
      <is>
        <t>-</t>
      </is>
    </oc>
    <nc r="J247">
      <f>J224-J236</f>
    </nc>
  </rcc>
  <rcc rId="8196" sId="2">
    <oc r="J241">
      <v>1.5</v>
    </oc>
    <nc r="J241"/>
  </rcc>
  <rcc rId="8197" sId="2">
    <oc r="J235">
      <v>471.5</v>
    </oc>
    <nc r="J235">
      <f>J236</f>
    </nc>
  </rcc>
  <rfmt sheetId="2" sqref="I185:J185">
    <dxf>
      <alignment horizontal="center"/>
    </dxf>
  </rfmt>
  <rcc rId="8198" sId="2">
    <oc r="I196">
      <v>214.17138168000005</v>
    </oc>
    <nc r="I196">
      <f>247.43-38.46</f>
    </nc>
  </rcc>
  <rcc rId="8199" sId="2">
    <oc r="J196">
      <v>273.02199999999999</v>
    </oc>
    <nc r="J196">
      <f>242.89-48.99</f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04" sId="2">
    <oc r="I196">
      <f>247.43-38.46</f>
    </oc>
    <nc r="I196">
      <f>247.43-32.05</f>
    </nc>
  </rcc>
  <rcc rId="8205" sId="2">
    <oc r="J196">
      <f>242.89-48.99</f>
    </oc>
    <nc r="J196">
      <f>242.89-40.82</f>
    </nc>
  </rcc>
  <rcc rId="8206" sId="2">
    <oc r="I184">
      <f>I37*1.2</f>
    </oc>
    <nc r="I184">
      <f>I37*1.2+I97*1.2</f>
    </nc>
  </rcc>
  <rcc rId="8207" sId="2">
    <oc r="J184">
      <f>J37*1.2</f>
    </oc>
    <nc r="J184">
      <f>J37*1.2+J97*1.2</f>
    </nc>
  </rcc>
  <rfmt sheetId="2" sqref="I37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J53:U53">
    <dxf>
      <fill>
        <patternFill>
          <bgColor theme="0" tint="-0.14999847407452621"/>
        </patternFill>
      </fill>
    </dxf>
  </rfmt>
  <rfmt sheetId="2" sqref="B69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2" sqref="B67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2" sqref="B68" start="0" length="0">
    <dxf>
      <border>
        <left style="medium">
          <color indexed="64"/>
        </left>
        <right style="medium">
          <color indexed="64"/>
        </right>
        <top style="medium">
          <color indexed="64"/>
        </top>
        <bottom style="medium">
          <color indexed="64"/>
        </bottom>
      </border>
    </dxf>
  </rfmt>
  <rfmt sheetId="2" sqref="B61" start="0" length="0">
    <dxf>
      <border>
        <left style="medium">
          <color indexed="64"/>
        </left>
        <right style="medium">
          <color indexed="64"/>
        </right>
        <top style="thin">
          <color indexed="64"/>
        </top>
        <bottom style="medium">
          <color indexed="64"/>
        </bottom>
      </border>
    </dxf>
  </rfmt>
  <rfmt sheetId="2" sqref="I81:J81">
    <dxf>
      <fill>
        <patternFill>
          <bgColor theme="0" tint="-0.499984740745262"/>
        </patternFill>
      </fill>
    </dxf>
  </rfmt>
  <rfmt sheetId="2" sqref="I96">
    <dxf>
      <fill>
        <patternFill>
          <bgColor theme="0" tint="-0.499984740745262"/>
        </patternFill>
      </fill>
    </dxf>
  </rfmt>
  <rfmt sheetId="2" sqref="I109:J109">
    <dxf>
      <fill>
        <patternFill>
          <bgColor theme="0" tint="-0.499984740745262"/>
        </patternFill>
      </fill>
    </dxf>
  </rfmt>
  <rfmt sheetId="2" sqref="I124:J124">
    <dxf>
      <fill>
        <patternFill>
          <bgColor theme="0" tint="-0.499984740745262"/>
        </patternFill>
      </fill>
    </dxf>
  </rfmt>
  <rfmt sheetId="2" sqref="I139:J139">
    <dxf>
      <fill>
        <patternFill>
          <bgColor theme="0" tint="-0.499984740745262"/>
        </patternFill>
      </fill>
    </dxf>
  </rfmt>
  <rfmt sheetId="2" sqref="I154:J154">
    <dxf>
      <fill>
        <patternFill>
          <bgColor theme="0" tint="-0.499984740745262"/>
        </patternFill>
      </fill>
    </dxf>
  </rfmt>
  <rfmt sheetId="2" sqref="D165:U165" start="0" length="0">
    <dxf>
      <border>
        <bottom style="medium">
          <color indexed="64"/>
        </bottom>
      </border>
    </dxf>
  </rfmt>
  <rfmt sheetId="2" sqref="G165:H165">
    <dxf>
      <alignment vertical="center"/>
    </dxf>
  </rfmt>
  <rfmt sheetId="2" sqref="I167:J167">
    <dxf>
      <fill>
        <patternFill>
          <bgColor theme="0" tint="-0.499984740745262"/>
        </patternFill>
      </fill>
    </dxf>
  </rfmt>
  <rfmt sheetId="2" sqref="I185:J185">
    <dxf>
      <fill>
        <patternFill>
          <bgColor theme="0" tint="-0.499984740745262"/>
        </patternFill>
      </fill>
    </dxf>
  </rfmt>
  <rfmt sheetId="2" sqref="I210">
    <dxf>
      <fill>
        <patternFill>
          <bgColor theme="0" tint="-0.499984740745262"/>
        </patternFill>
      </fill>
    </dxf>
  </rfmt>
  <rfmt sheetId="2" sqref="I222:J222">
    <dxf>
      <fill>
        <patternFill>
          <bgColor theme="0" tint="-0.499984740745262"/>
        </patternFill>
      </fill>
    </dxf>
  </rfmt>
  <rfmt sheetId="2" sqref="I246:J246">
    <dxf>
      <fill>
        <patternFill patternType="solid">
          <bgColor theme="0" tint="-0.499984740745262"/>
        </patternFill>
      </fill>
    </dxf>
  </rfmt>
  <rfmt sheetId="2" sqref="H246" start="0" length="0">
    <dxf>
      <border>
        <left/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D246" start="0" length="0">
    <dxf>
      <border>
        <left style="medium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E24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F24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G246" start="0" length="0">
    <dxf>
      <border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2" sqref="I250:J250">
    <dxf>
      <fill>
        <patternFill>
          <bgColor rgb="FF66FF99"/>
        </patternFill>
      </fill>
    </dxf>
  </rfmt>
  <rfmt sheetId="2" sqref="I250:J250">
    <dxf>
      <fill>
        <patternFill>
          <bgColor rgb="FF99FFCC"/>
        </patternFill>
      </fill>
    </dxf>
  </rfmt>
  <rfmt sheetId="2" sqref="A249:U253">
    <dxf>
      <fill>
        <patternFill>
          <bgColor rgb="FF99FFCC"/>
        </patternFill>
      </fill>
    </dxf>
  </rfmt>
  <rcv guid="{03A69330-1DDB-4DC7-AAC1-BA7CE85DAE66}" action="delete"/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mt sheetId="2" cell="I97" guid="{00000000-0000-0000-0000-000000000000}" action="delete" hiddenColumn="1" author="kascheevavv"/>
  <rcmt sheetId="2" cell="J97" guid="{00000000-0000-0000-0000-000000000000}" action="delete" author="kascheevavv"/>
  <rcmt sheetId="2" cell="K97" guid="{00000000-0000-0000-0000-000000000000}" action="delete" author="kascheevavv"/>
  <rcmt sheetId="2" cell="L97" guid="{00000000-0000-0000-0000-000000000000}" action="delete" hiddenColumn="1" author="kascheevavv"/>
  <rcmt sheetId="2" cell="M97" guid="{00000000-0000-0000-0000-000000000000}" action="delete" hiddenColumn="1" author="kascheevavv"/>
  <rcmt sheetId="2" cell="N97" guid="{00000000-0000-0000-0000-000000000000}" action="delete" hiddenColumn="1" author="kascheevavv"/>
  <rcmt sheetId="2" cell="O97" guid="{00000000-0000-0000-0000-000000000000}" action="delete" hiddenColumn="1" author="kascheevavv"/>
  <rcmt sheetId="2" cell="P97" guid="{00000000-0000-0000-0000-000000000000}" action="delete" hiddenColumn="1" author="kascheevavv"/>
  <rcmt sheetId="2" cell="Q97" guid="{00000000-0000-0000-0000-000000000000}" action="delete" hiddenColumn="1" author="kascheevavv"/>
  <rcmt sheetId="2" cell="R97" guid="{00000000-0000-0000-0000-000000000000}" action="delete" hiddenColumn="1" author="kascheevavv"/>
  <rcmt sheetId="2" cell="S97" guid="{00000000-0000-0000-0000-000000000000}" action="delete" hiddenColumn="1" author="kascheevavv"/>
  <rcmt sheetId="2" cell="T97" guid="{00000000-0000-0000-0000-000000000000}" action="delete" hiddenColumn="1" author="kascheevavv"/>
  <rcmt sheetId="2" cell="U97" guid="{00000000-0000-0000-0000-000000000000}" action="delete" hiddenColumn="1" author="kascheevavv"/>
  <rcc rId="8209" sId="2">
    <nc r="X19">
      <v>2023</v>
    </nc>
  </rcc>
  <rcc rId="8210" sId="2">
    <nc r="X20" t="inlineStr">
      <is>
        <t>план</t>
      </is>
    </nc>
  </rcc>
  <rcc rId="8211" sId="2">
    <nc r="Y20" t="inlineStr">
      <is>
        <t>кор.</t>
      </is>
    </nc>
  </rcc>
  <rcc rId="8212" sId="2">
    <nc r="Z20" t="inlineStr">
      <is>
        <t>факт</t>
      </is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13" sId="2" numFmtId="4">
    <oc r="J105">
      <v>37.69</v>
    </oc>
    <nc r="J105">
      <v>17.109000000000002</v>
    </nc>
  </rcc>
  <rcc rId="8214" sId="2" numFmtId="4">
    <oc r="J103">
      <v>79.837999999999994</v>
    </oc>
    <nc r="J103">
      <f>J104+J105+J108</f>
    </nc>
  </rcc>
  <rcc rId="8215" sId="2" odxf="1" s="1" dxf="1" numFmtId="4">
    <oc r="J96">
      <v>-74.175999999999988</v>
    </oc>
    <nc r="J96">
      <f>J97-J103</f>
    </nc>
    <odxf>
      <font>
        <b val="0"/>
        <i val="0"/>
        <strike val="0"/>
        <condense val="0"/>
        <extend val="0"/>
        <outline val="0"/>
        <shadow val="0"/>
        <u val="none"/>
        <vertAlign val="baseline"/>
        <sz val="10"/>
        <color auto="1"/>
        <name val="Times New Roman"/>
        <family val="1"/>
        <charset val="204"/>
        <scheme val="none"/>
      </font>
      <numFmt numFmtId="4" formatCode="#,##0.00"/>
      <fill>
        <patternFill patternType="solid">
          <fgColor indexed="64"/>
          <bgColor theme="0" tint="-0.499984740745262"/>
        </patternFill>
      </fill>
      <alignment horizontal="center" vertical="center" textRotation="0" wrapText="0" indent="0" justifyLastLine="0" shrinkToFit="0" readingOrder="0"/>
      <border diagonalUp="0" diagonalDown="0"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  <protection locked="1" hidden="0"/>
    </odxf>
    <ndxf>
      <font>
        <sz val="11"/>
        <color theme="1"/>
        <name val="Times New Roman"/>
        <family val="1"/>
        <charset val="204"/>
        <scheme val="none"/>
      </font>
      <alignment vertical="bottom"/>
      <border outline="0">
        <right/>
      </border>
    </ndxf>
  </rcc>
  <rcc rId="8216" sId="2" numFmtId="34">
    <nc r="Y31">
      <f>J31/J23%</f>
    </nc>
  </rcc>
  <rfmt sheetId="2" sqref="X31:Y31">
    <dxf>
      <numFmt numFmtId="4" formatCode="#,##0.00"/>
    </dxf>
  </rfmt>
  <rcc rId="8217" sId="2">
    <oc r="I117">
      <v>-39.065502527137539</v>
    </oc>
    <nc r="I117">
      <f>I89+I102*X31%-I108*X31%</f>
    </nc>
  </rcc>
  <rcc rId="8218" sId="2" odxf="1" dxf="1" numFmtId="4">
    <oc r="J117">
      <v>-62.211274052328399</v>
    </oc>
    <nc r="J117">
      <f>J89+J102*Y31%-J108*Y31%</f>
    </nc>
    <odxf>
      <numFmt numFmtId="4" formatCode="#,##0.00"/>
    </odxf>
    <ndxf>
      <numFmt numFmtId="2" formatCode="0.00"/>
    </ndxf>
  </rcc>
  <rfmt sheetId="2" sqref="X29" start="0" length="0">
    <dxf>
      <numFmt numFmtId="4" formatCode="#,##0.00"/>
    </dxf>
  </rfmt>
  <rfmt sheetId="2" sqref="Y29" start="0" length="0">
    <dxf>
      <numFmt numFmtId="4" formatCode="#,##0.00"/>
    </dxf>
  </rfmt>
  <rfmt sheetId="2" sqref="X37" start="0" length="0">
    <dxf>
      <numFmt numFmtId="4" formatCode="#,##0.00"/>
    </dxf>
  </rfmt>
  <rfmt sheetId="2" sqref="Y37" start="0" length="0">
    <dxf>
      <numFmt numFmtId="4" formatCode="#,##0.00"/>
    </dxf>
  </rfmt>
  <rcc rId="8219" sId="2">
    <nc r="X31">
      <f>I31/I23%</f>
    </nc>
  </rcc>
  <rcc rId="8220" sId="2">
    <nc r="X37">
      <f>I37/I23%</f>
    </nc>
  </rcc>
  <rcc rId="8221" sId="2">
    <nc r="Y37">
      <f>J37/J23%</f>
    </nc>
  </rcc>
  <rcc rId="8222" sId="2">
    <nc r="X29">
      <f>I29/I23%</f>
    </nc>
  </rcc>
  <rcc rId="8223" sId="2">
    <nc r="Y29">
      <f>J29/J23%</f>
    </nc>
  </rcc>
  <rcc rId="8224" sId="2">
    <oc r="I115">
      <f>I87-I104-I105</f>
    </oc>
    <nc r="I115">
      <f>I87-I104-I105+I99+I102*X29%</f>
    </nc>
  </rcc>
  <rcc rId="8225" sId="2">
    <oc r="J115">
      <v>2.4766699999999275</v>
    </oc>
    <nc r="J115">
      <f>J87-J104-J105+J99+J102*Y29%</f>
    </nc>
  </rcc>
  <rcc rId="8226" sId="2" numFmtId="4">
    <oc r="J123">
      <v>48.856099999999998</v>
    </oc>
    <nc r="J123">
      <f>J109-J115</f>
    </nc>
  </rcc>
  <rcc rId="8227" sId="2" numFmtId="4">
    <oc r="I197">
      <v>14.428043529599922</v>
    </oc>
    <nc r="I197">
      <f>I124</f>
    </nc>
  </rcc>
  <rcc rId="8228" sId="2" odxf="1" dxf="1" numFmtId="4">
    <oc r="J197">
      <v>10.27</v>
    </oc>
    <nc r="J197">
      <f>J124</f>
    </nc>
    <odxf>
      <numFmt numFmtId="0" formatCode="General"/>
    </odxf>
    <ndxf>
      <numFmt numFmtId="4" formatCode="#,##0.00"/>
    </ndxf>
  </rcc>
  <rcc rId="8229" sId="2">
    <oc r="J196">
      <f>242.89-40.82</f>
    </oc>
    <nc r="J196">
      <f>247-40.82</f>
    </nc>
  </rcc>
  <rcv guid="{03A69330-1DDB-4DC7-AAC1-BA7CE85DAE66}" action="delete"/>
  <rdn rId="0" localSheetId="2" customView="1" name="Z_03A69330_1DDB_4DC7_AAC1_BA7CE85DAE66_.wvu.Cols" hidden="1" oldHidden="1">
    <formula>ФЭМ!$M:$N,ФЭМ!$P:$Q,ФЭМ!$S:$T,ФЭМ!$V:$W</formula>
    <oldFormula>ФЭМ!$M:$N,ФЭМ!$P:$Q,ФЭМ!$S:$T,ФЭМ!$V:$W</oldFormula>
  </rdn>
  <rcv guid="{03A69330-1DDB-4DC7-AAC1-BA7CE85DAE66}" action="add"/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0"/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8.bin"/><Relationship Id="rId2" Type="http://schemas.openxmlformats.org/officeDocument/2006/relationships/printerSettings" Target="../printerSettings/printerSettings7.bin"/><Relationship Id="rId1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9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N294"/>
  <sheetViews>
    <sheetView topLeftCell="A49" zoomScale="70" zoomScaleNormal="70" workbookViewId="0">
      <selection activeCell="I83" sqref="I83"/>
    </sheetView>
  </sheetViews>
  <sheetFormatPr defaultColWidth="9.85546875" defaultRowHeight="15.75" x14ac:dyDescent="0.25"/>
  <cols>
    <col min="1" max="1" width="10.85546875" style="106" customWidth="1"/>
    <col min="2" max="2" width="88.140625" style="106" customWidth="1"/>
    <col min="3" max="3" width="19.5703125" style="106" customWidth="1"/>
    <col min="4" max="4" width="18.140625" style="106" bestFit="1" customWidth="1"/>
    <col min="5" max="6" width="18.7109375" style="106" bestFit="1" customWidth="1"/>
    <col min="7" max="7" width="13.28515625" style="65" customWidth="1"/>
    <col min="8" max="8" width="87.5703125" style="65" customWidth="1"/>
    <col min="9" max="9" width="68.7109375" style="65" customWidth="1"/>
    <col min="10" max="10" width="9.85546875" style="65" customWidth="1"/>
    <col min="11" max="16384" width="9.85546875" style="65"/>
  </cols>
  <sheetData>
    <row r="1" spans="1:8" x14ac:dyDescent="0.25">
      <c r="A1" s="668" t="s">
        <v>383</v>
      </c>
      <c r="B1" s="669"/>
      <c r="C1" s="669"/>
      <c r="D1" s="669"/>
      <c r="E1" s="669"/>
      <c r="F1" s="669"/>
      <c r="G1" s="669"/>
    </row>
    <row r="2" spans="1:8" ht="16.5" thickBot="1" x14ac:dyDescent="0.3">
      <c r="A2" s="66" t="s">
        <v>146</v>
      </c>
      <c r="B2" s="67" t="s">
        <v>384</v>
      </c>
      <c r="C2" s="68" t="s">
        <v>385</v>
      </c>
      <c r="D2" s="68" t="s">
        <v>386</v>
      </c>
      <c r="E2" s="68" t="s">
        <v>387</v>
      </c>
      <c r="F2" s="68" t="s">
        <v>388</v>
      </c>
      <c r="G2" s="68" t="s">
        <v>345</v>
      </c>
    </row>
    <row r="3" spans="1:8" ht="16.5" thickBot="1" x14ac:dyDescent="0.3">
      <c r="A3" s="69">
        <v>1</v>
      </c>
      <c r="B3" s="70">
        <v>2</v>
      </c>
      <c r="C3" s="71"/>
      <c r="D3" s="71">
        <v>4</v>
      </c>
      <c r="E3" s="71">
        <v>5</v>
      </c>
      <c r="F3" s="71">
        <v>5</v>
      </c>
      <c r="G3" s="72"/>
    </row>
    <row r="4" spans="1:8" x14ac:dyDescent="0.25">
      <c r="A4" s="73" t="s">
        <v>389</v>
      </c>
      <c r="B4" s="74" t="s">
        <v>390</v>
      </c>
      <c r="C4" s="75">
        <v>1471.4087790958158</v>
      </c>
      <c r="D4" s="75">
        <v>1573.3819227067406</v>
      </c>
      <c r="E4" s="75">
        <v>1585.7592146296631</v>
      </c>
      <c r="F4" s="75">
        <v>1649.5931772703236</v>
      </c>
      <c r="G4" s="76">
        <f>SUM(C4:F4)</f>
        <v>6280.1430937025425</v>
      </c>
      <c r="H4" s="77"/>
    </row>
    <row r="5" spans="1:8" x14ac:dyDescent="0.25">
      <c r="A5" s="78"/>
      <c r="B5" s="79" t="s">
        <v>391</v>
      </c>
      <c r="C5" s="75"/>
      <c r="D5" s="75"/>
      <c r="E5" s="75"/>
      <c r="F5" s="75"/>
      <c r="G5" s="76" t="e">
        <f>#N/A</f>
        <v>#N/A</v>
      </c>
    </row>
    <row r="6" spans="1:8" ht="31.5" x14ac:dyDescent="0.25">
      <c r="A6" s="78" t="s">
        <v>392</v>
      </c>
      <c r="B6" s="79" t="s">
        <v>393</v>
      </c>
      <c r="C6" s="80">
        <v>1393.5521911251199</v>
      </c>
      <c r="D6" s="75">
        <v>1487.8664643789443</v>
      </c>
      <c r="E6" s="75">
        <v>1527.3172112506459</v>
      </c>
      <c r="F6" s="75">
        <v>1587.9392953829388</v>
      </c>
      <c r="G6" s="76" t="e">
        <f>#N/A</f>
        <v>#N/A</v>
      </c>
      <c r="H6" s="77"/>
    </row>
    <row r="7" spans="1:8" x14ac:dyDescent="0.25">
      <c r="A7" s="81" t="s">
        <v>394</v>
      </c>
      <c r="B7" s="79" t="s">
        <v>395</v>
      </c>
      <c r="C7" s="80">
        <v>77.856587970695983</v>
      </c>
      <c r="D7" s="75">
        <v>85.515458327796352</v>
      </c>
      <c r="E7" s="75">
        <v>58.442003379017144</v>
      </c>
      <c r="F7" s="75">
        <v>61.653881887384891</v>
      </c>
      <c r="G7" s="76" t="e">
        <f>#N/A</f>
        <v>#N/A</v>
      </c>
      <c r="H7" s="77"/>
    </row>
    <row r="8" spans="1:8" x14ac:dyDescent="0.25">
      <c r="A8" s="82" t="s">
        <v>396</v>
      </c>
      <c r="B8" s="74" t="s">
        <v>397</v>
      </c>
      <c r="C8" s="83">
        <v>1771.9911320000001</v>
      </c>
      <c r="D8" s="75">
        <v>1891.5538059999997</v>
      </c>
      <c r="E8" s="75">
        <v>1908.3476839999998</v>
      </c>
      <c r="F8" s="75">
        <v>1955.6517599999997</v>
      </c>
      <c r="G8" s="76" t="e">
        <f>#N/A</f>
        <v>#N/A</v>
      </c>
      <c r="H8" s="77"/>
    </row>
    <row r="9" spans="1:8" x14ac:dyDescent="0.25">
      <c r="A9" s="84" t="s">
        <v>222</v>
      </c>
      <c r="B9" s="74" t="s">
        <v>398</v>
      </c>
      <c r="C9" s="83">
        <v>581.75411182272308</v>
      </c>
      <c r="D9" s="75">
        <v>602.76269116160211</v>
      </c>
      <c r="E9" s="75">
        <v>624.65447809439888</v>
      </c>
      <c r="F9" s="75">
        <v>649.33861305256653</v>
      </c>
      <c r="G9" s="76" t="e">
        <f>#N/A</f>
        <v>#N/A</v>
      </c>
      <c r="H9" s="85"/>
    </row>
    <row r="10" spans="1:8" x14ac:dyDescent="0.25">
      <c r="A10" s="78"/>
      <c r="B10" s="79" t="s">
        <v>391</v>
      </c>
      <c r="C10" s="86"/>
      <c r="D10" s="87"/>
      <c r="E10" s="87"/>
      <c r="F10" s="87"/>
      <c r="G10" s="76" t="e">
        <f>#N/A</f>
        <v>#N/A</v>
      </c>
      <c r="H10" s="88"/>
    </row>
    <row r="11" spans="1:8" x14ac:dyDescent="0.25">
      <c r="A11" s="78" t="s">
        <v>392</v>
      </c>
      <c r="B11" s="79" t="s">
        <v>399</v>
      </c>
      <c r="C11" s="86">
        <v>531.86404964964311</v>
      </c>
      <c r="D11" s="87">
        <v>550.01240520932345</v>
      </c>
      <c r="E11" s="87">
        <v>568.79355056220675</v>
      </c>
      <c r="F11" s="87">
        <v>589.84546384991336</v>
      </c>
      <c r="G11" s="76" t="e">
        <f>#N/A</f>
        <v>#N/A</v>
      </c>
    </row>
    <row r="12" spans="1:8" x14ac:dyDescent="0.25">
      <c r="A12" s="78" t="s">
        <v>394</v>
      </c>
      <c r="B12" s="79" t="s">
        <v>148</v>
      </c>
      <c r="C12" s="86">
        <v>31.666067833079996</v>
      </c>
      <c r="D12" s="87">
        <v>32.87315513539864</v>
      </c>
      <c r="E12" s="87">
        <v>34.354445003837562</v>
      </c>
      <c r="F12" s="87">
        <v>36.24393947904862</v>
      </c>
      <c r="G12" s="76" t="e">
        <f>#N/A</f>
        <v>#N/A</v>
      </c>
    </row>
    <row r="13" spans="1:8" x14ac:dyDescent="0.25">
      <c r="A13" s="78" t="s">
        <v>400</v>
      </c>
      <c r="B13" s="79" t="s">
        <v>401</v>
      </c>
      <c r="C13" s="86">
        <v>18.223994339999997</v>
      </c>
      <c r="D13" s="87">
        <v>19.877130816879994</v>
      </c>
      <c r="E13" s="87">
        <v>21.506482528354638</v>
      </c>
      <c r="F13" s="87">
        <v>23.249209723604455</v>
      </c>
      <c r="G13" s="76" t="e">
        <f>#N/A</f>
        <v>#N/A</v>
      </c>
      <c r="H13" s="89"/>
    </row>
    <row r="14" spans="1:8" x14ac:dyDescent="0.25">
      <c r="A14" s="84" t="s">
        <v>257</v>
      </c>
      <c r="B14" s="74" t="s">
        <v>154</v>
      </c>
      <c r="C14" s="83">
        <v>490.76007416401131</v>
      </c>
      <c r="D14" s="75">
        <v>509.40895698224375</v>
      </c>
      <c r="E14" s="75">
        <v>532.33236004644471</v>
      </c>
      <c r="F14" s="75">
        <v>561.6106398489992</v>
      </c>
      <c r="G14" s="76" t="e">
        <f>#N/A</f>
        <v>#N/A</v>
      </c>
    </row>
    <row r="15" spans="1:8" x14ac:dyDescent="0.25">
      <c r="A15" s="84" t="s">
        <v>328</v>
      </c>
      <c r="B15" s="74" t="s">
        <v>149</v>
      </c>
      <c r="C15" s="83">
        <v>182.08791219999995</v>
      </c>
      <c r="D15" s="90">
        <v>248.444089961</v>
      </c>
      <c r="E15" s="90">
        <v>249.09855200399997</v>
      </c>
      <c r="F15" s="90">
        <v>247.51132661719998</v>
      </c>
      <c r="G15" s="76" t="e">
        <f>#N/A</f>
        <v>#N/A</v>
      </c>
      <c r="H15" s="89"/>
    </row>
    <row r="16" spans="1:8" x14ac:dyDescent="0.25">
      <c r="A16" s="84" t="s">
        <v>402</v>
      </c>
      <c r="B16" s="74" t="s">
        <v>403</v>
      </c>
      <c r="C16" s="83">
        <v>12.714032999999999</v>
      </c>
      <c r="D16" s="75">
        <v>13.451446914</v>
      </c>
      <c r="E16" s="75">
        <v>14.191276494269999</v>
      </c>
      <c r="F16" s="75">
        <v>14.971796701454849</v>
      </c>
      <c r="G16" s="76" t="e">
        <f>#N/A</f>
        <v>#N/A</v>
      </c>
      <c r="H16" s="91"/>
    </row>
    <row r="17" spans="1:8" x14ac:dyDescent="0.25">
      <c r="A17" s="84" t="s">
        <v>404</v>
      </c>
      <c r="B17" s="74" t="s">
        <v>405</v>
      </c>
      <c r="C17" s="83">
        <v>504.6750008132658</v>
      </c>
      <c r="D17" s="75">
        <v>517.48662098115392</v>
      </c>
      <c r="E17" s="75">
        <v>488.07101736088623</v>
      </c>
      <c r="F17" s="75">
        <v>482.21938377977926</v>
      </c>
      <c r="G17" s="76" t="e">
        <f>#N/A</f>
        <v>#N/A</v>
      </c>
    </row>
    <row r="18" spans="1:8" x14ac:dyDescent="0.25">
      <c r="A18" s="78"/>
      <c r="B18" s="79" t="s">
        <v>391</v>
      </c>
      <c r="C18" s="86"/>
      <c r="D18" s="87"/>
      <c r="E18" s="87"/>
      <c r="F18" s="87"/>
      <c r="G18" s="76" t="e">
        <f>#N/A</f>
        <v>#N/A</v>
      </c>
    </row>
    <row r="19" spans="1:8" x14ac:dyDescent="0.25">
      <c r="A19" s="78" t="s">
        <v>406</v>
      </c>
      <c r="B19" s="79" t="s">
        <v>407</v>
      </c>
      <c r="C19" s="86">
        <v>81.454113800000002</v>
      </c>
      <c r="D19" s="92">
        <v>84.549370124400014</v>
      </c>
      <c r="E19" s="92">
        <v>88.354091779998015</v>
      </c>
      <c r="F19" s="92">
        <v>93.213566827897893</v>
      </c>
      <c r="G19" s="76" t="e">
        <f>#N/A</f>
        <v>#N/A</v>
      </c>
    </row>
    <row r="20" spans="1:8" x14ac:dyDescent="0.25">
      <c r="A20" s="78" t="s">
        <v>408</v>
      </c>
      <c r="B20" s="79" t="s">
        <v>409</v>
      </c>
      <c r="C20" s="86">
        <v>83.031887504799997</v>
      </c>
      <c r="D20" s="92">
        <v>76.232030650702399</v>
      </c>
      <c r="E20" s="92">
        <v>55.973239839984004</v>
      </c>
      <c r="F20" s="92">
        <v>26.906259125183126</v>
      </c>
      <c r="G20" s="76" t="e">
        <f>#N/A</f>
        <v>#N/A</v>
      </c>
    </row>
    <row r="21" spans="1:8" ht="16.5" thickBot="1" x14ac:dyDescent="0.3">
      <c r="A21" s="93" t="s">
        <v>410</v>
      </c>
      <c r="B21" s="79" t="s">
        <v>411</v>
      </c>
      <c r="C21" s="86">
        <v>29.437230865959801</v>
      </c>
      <c r="D21" s="92">
        <v>31.14459025618547</v>
      </c>
      <c r="E21" s="92">
        <v>32.857542720275667</v>
      </c>
      <c r="F21" s="92">
        <v>34.66470756989083</v>
      </c>
      <c r="G21" s="76" t="e">
        <f>#N/A</f>
        <v>#N/A</v>
      </c>
    </row>
    <row r="22" spans="1:8" ht="16.5" thickBot="1" x14ac:dyDescent="0.3">
      <c r="A22" s="94" t="s">
        <v>412</v>
      </c>
      <c r="B22" s="74" t="s">
        <v>413</v>
      </c>
      <c r="C22" s="83">
        <v>-300.58235290418429</v>
      </c>
      <c r="D22" s="75">
        <v>-318.17188329325904</v>
      </c>
      <c r="E22" s="75">
        <v>-322.58846937033672</v>
      </c>
      <c r="F22" s="75">
        <v>-306.05858272967612</v>
      </c>
      <c r="G22" s="76" t="e">
        <f>#N/A</f>
        <v>#N/A</v>
      </c>
      <c r="H22" s="77"/>
    </row>
    <row r="23" spans="1:8" x14ac:dyDescent="0.25">
      <c r="A23" s="73" t="s">
        <v>414</v>
      </c>
      <c r="B23" s="74" t="s">
        <v>415</v>
      </c>
      <c r="C23" s="83">
        <v>253.47853612210002</v>
      </c>
      <c r="D23" s="75">
        <v>298.69440072895054</v>
      </c>
      <c r="E23" s="75">
        <v>343.39307794321775</v>
      </c>
      <c r="F23" s="75">
        <v>372.35159082009477</v>
      </c>
      <c r="G23" s="76" t="e">
        <f>#N/A</f>
        <v>#N/A</v>
      </c>
      <c r="H23" s="77"/>
    </row>
    <row r="24" spans="1:8" x14ac:dyDescent="0.25">
      <c r="A24" s="78" t="s">
        <v>222</v>
      </c>
      <c r="B24" s="79" t="s">
        <v>416</v>
      </c>
      <c r="C24" s="86">
        <v>547.27176001905093</v>
      </c>
      <c r="D24" s="87">
        <v>465.27259175792665</v>
      </c>
      <c r="E24" s="87">
        <v>514.8162623415493</v>
      </c>
      <c r="F24" s="87">
        <v>545.21251286033453</v>
      </c>
      <c r="G24" s="76" t="e">
        <f>#N/A</f>
        <v>#N/A</v>
      </c>
    </row>
    <row r="25" spans="1:8" x14ac:dyDescent="0.25">
      <c r="A25" s="78"/>
      <c r="B25" s="79" t="s">
        <v>417</v>
      </c>
      <c r="C25" s="86"/>
      <c r="D25" s="92"/>
      <c r="E25" s="92"/>
      <c r="F25" s="92"/>
      <c r="G25" s="76" t="e">
        <f>#N/A</f>
        <v>#N/A</v>
      </c>
    </row>
    <row r="26" spans="1:8" x14ac:dyDescent="0.25">
      <c r="A26" s="78" t="s">
        <v>392</v>
      </c>
      <c r="B26" s="79" t="s">
        <v>418</v>
      </c>
      <c r="C26" s="86">
        <v>0</v>
      </c>
      <c r="D26" s="92">
        <v>0</v>
      </c>
      <c r="E26" s="92">
        <v>0</v>
      </c>
      <c r="F26" s="92">
        <v>0</v>
      </c>
      <c r="G26" s="76" t="e">
        <f>#N/A</f>
        <v>#N/A</v>
      </c>
    </row>
    <row r="27" spans="1:8" x14ac:dyDescent="0.25">
      <c r="A27" s="78" t="s">
        <v>394</v>
      </c>
      <c r="B27" s="95" t="s">
        <v>419</v>
      </c>
      <c r="C27" s="96">
        <v>3.6487099999999999</v>
      </c>
      <c r="D27" s="97">
        <v>3.8603351799999999</v>
      </c>
      <c r="E27" s="97">
        <v>4.0726536149000001</v>
      </c>
      <c r="F27" s="97">
        <v>4.296649563719499</v>
      </c>
      <c r="G27" s="76" t="e">
        <f>#N/A</f>
        <v>#N/A</v>
      </c>
    </row>
    <row r="28" spans="1:8" x14ac:dyDescent="0.25">
      <c r="A28" s="78" t="s">
        <v>257</v>
      </c>
      <c r="B28" s="79" t="s">
        <v>420</v>
      </c>
      <c r="C28" s="86">
        <v>293.79322389695091</v>
      </c>
      <c r="D28" s="87">
        <v>166.57819102897611</v>
      </c>
      <c r="E28" s="87">
        <v>171.42318439833156</v>
      </c>
      <c r="F28" s="87">
        <v>172.86092204023979</v>
      </c>
      <c r="G28" s="76" t="e">
        <f>#N/A</f>
        <v>#N/A</v>
      </c>
      <c r="H28" s="98"/>
    </row>
    <row r="29" spans="1:8" x14ac:dyDescent="0.25">
      <c r="A29" s="78"/>
      <c r="B29" s="79" t="s">
        <v>417</v>
      </c>
      <c r="C29" s="86"/>
      <c r="D29" s="87"/>
      <c r="E29" s="87"/>
      <c r="F29" s="87"/>
      <c r="G29" s="76" t="e">
        <f>#N/A</f>
        <v>#N/A</v>
      </c>
    </row>
    <row r="30" spans="1:8" ht="16.5" thickBot="1" x14ac:dyDescent="0.3">
      <c r="A30" s="93" t="s">
        <v>421</v>
      </c>
      <c r="B30" s="79" t="s">
        <v>422</v>
      </c>
      <c r="C30" s="86">
        <v>31.952114379999998</v>
      </c>
      <c r="D30" s="87">
        <v>24.37875</v>
      </c>
      <c r="E30" s="87">
        <v>21.532499999999999</v>
      </c>
      <c r="F30" s="87">
        <v>14.72625</v>
      </c>
      <c r="G30" s="76" t="e">
        <f>#N/A</f>
        <v>#N/A</v>
      </c>
    </row>
    <row r="31" spans="1:8" ht="16.5" thickBot="1" x14ac:dyDescent="0.3">
      <c r="A31" s="99" t="s">
        <v>423</v>
      </c>
      <c r="B31" s="74" t="s">
        <v>424</v>
      </c>
      <c r="C31" s="83">
        <v>-1.2522714238188826</v>
      </c>
      <c r="D31" s="75">
        <v>29.057211497375079</v>
      </c>
      <c r="E31" s="75">
        <v>70.01301915479678</v>
      </c>
      <c r="F31" s="75">
        <v>112.9799105407082</v>
      </c>
      <c r="G31" s="76" t="e">
        <f>#N/A</f>
        <v>#N/A</v>
      </c>
      <c r="H31" s="77"/>
    </row>
    <row r="32" spans="1:8" ht="16.5" thickBot="1" x14ac:dyDescent="0.3">
      <c r="A32" s="99" t="s">
        <v>425</v>
      </c>
      <c r="B32" s="74" t="s">
        <v>426</v>
      </c>
      <c r="C32" s="83">
        <v>0</v>
      </c>
      <c r="D32" s="75">
        <v>5.8114422994750159</v>
      </c>
      <c r="E32" s="75">
        <v>14.002603830959357</v>
      </c>
      <c r="F32" s="75">
        <v>22.595982108141641</v>
      </c>
      <c r="G32" s="76" t="e">
        <f>#N/A</f>
        <v>#N/A</v>
      </c>
    </row>
    <row r="33" spans="1:8" ht="16.5" thickBot="1" x14ac:dyDescent="0.3">
      <c r="A33" s="99" t="s">
        <v>427</v>
      </c>
      <c r="B33" s="74" t="s">
        <v>428</v>
      </c>
      <c r="C33" s="83">
        <v>-1.2522714238188826</v>
      </c>
      <c r="D33" s="90">
        <v>23.245769197900064</v>
      </c>
      <c r="E33" s="90">
        <v>56.010415323837421</v>
      </c>
      <c r="F33" s="90">
        <v>90.383928432566563</v>
      </c>
      <c r="G33" s="76" t="e">
        <f>#N/A</f>
        <v>#N/A</v>
      </c>
      <c r="H33" s="77"/>
    </row>
    <row r="34" spans="1:8" x14ac:dyDescent="0.25">
      <c r="A34" s="73" t="s">
        <v>429</v>
      </c>
      <c r="B34" s="74" t="s">
        <v>157</v>
      </c>
      <c r="C34" s="83">
        <v>0</v>
      </c>
      <c r="D34" s="75">
        <v>0</v>
      </c>
      <c r="E34" s="75">
        <v>0.23245779800536015</v>
      </c>
      <c r="F34" s="75">
        <v>0.56010435361397781</v>
      </c>
      <c r="G34" s="76" t="e">
        <f>#N/A</f>
        <v>#N/A</v>
      </c>
    </row>
    <row r="35" spans="1:8" x14ac:dyDescent="0.25">
      <c r="A35" s="78"/>
      <c r="B35" s="79" t="s">
        <v>391</v>
      </c>
      <c r="C35" s="86"/>
      <c r="D35" s="87"/>
      <c r="E35" s="87"/>
      <c r="F35" s="87"/>
      <c r="G35" s="76" t="e">
        <f>#N/A</f>
        <v>#N/A</v>
      </c>
    </row>
    <row r="36" spans="1:8" x14ac:dyDescent="0.25">
      <c r="A36" s="78" t="s">
        <v>222</v>
      </c>
      <c r="B36" s="79" t="s">
        <v>158</v>
      </c>
      <c r="C36" s="86">
        <v>0</v>
      </c>
      <c r="D36" s="92">
        <v>0</v>
      </c>
      <c r="E36" s="92">
        <v>0</v>
      </c>
      <c r="F36" s="92">
        <v>0</v>
      </c>
      <c r="G36" s="76" t="e">
        <f>#N/A</f>
        <v>#N/A</v>
      </c>
    </row>
    <row r="37" spans="1:8" x14ac:dyDescent="0.25">
      <c r="A37" s="100" t="s">
        <v>257</v>
      </c>
      <c r="B37" s="79" t="s">
        <v>159</v>
      </c>
      <c r="C37" s="86">
        <v>0</v>
      </c>
      <c r="D37" s="101">
        <v>0</v>
      </c>
      <c r="E37" s="101">
        <v>0</v>
      </c>
      <c r="F37" s="102">
        <v>0</v>
      </c>
      <c r="G37" s="76" t="e">
        <f>#N/A</f>
        <v>#N/A</v>
      </c>
    </row>
    <row r="38" spans="1:8" x14ac:dyDescent="0.25">
      <c r="A38" s="78" t="s">
        <v>328</v>
      </c>
      <c r="B38" s="79" t="s">
        <v>160</v>
      </c>
      <c r="C38" s="86">
        <v>0</v>
      </c>
      <c r="D38" s="101">
        <v>0</v>
      </c>
      <c r="E38" s="101">
        <v>0.23245779800536015</v>
      </c>
      <c r="F38" s="101">
        <v>0.56010435361397781</v>
      </c>
      <c r="G38" s="76" t="e">
        <f>#N/A</f>
        <v>#N/A</v>
      </c>
    </row>
    <row r="39" spans="1:8" ht="16.5" thickBot="1" x14ac:dyDescent="0.3">
      <c r="A39" s="93" t="s">
        <v>402</v>
      </c>
      <c r="B39" s="79" t="s">
        <v>161</v>
      </c>
      <c r="C39" s="86">
        <v>0</v>
      </c>
      <c r="D39" s="75">
        <v>0</v>
      </c>
      <c r="E39" s="75">
        <v>0</v>
      </c>
      <c r="F39" s="75">
        <v>0</v>
      </c>
      <c r="G39" s="76" t="e">
        <f>#N/A</f>
        <v>#N/A</v>
      </c>
    </row>
    <row r="40" spans="1:8" x14ac:dyDescent="0.25">
      <c r="A40" s="73" t="s">
        <v>430</v>
      </c>
      <c r="B40" s="74" t="s">
        <v>431</v>
      </c>
      <c r="C40" s="83">
        <v>43.176324883527315</v>
      </c>
      <c r="D40" s="103">
        <v>24.924869178344437</v>
      </c>
      <c r="E40" s="75">
        <v>20.955812869012362</v>
      </c>
      <c r="F40" s="75">
        <v>49.264765241833743</v>
      </c>
      <c r="G40" s="76" t="e">
        <f>#N/A</f>
        <v>#N/A</v>
      </c>
    </row>
    <row r="41" spans="1:8" s="106" customFormat="1" x14ac:dyDescent="0.25">
      <c r="A41" s="78" t="s">
        <v>222</v>
      </c>
      <c r="B41" s="104" t="s">
        <v>432</v>
      </c>
      <c r="C41" s="105">
        <v>43.176324883527315</v>
      </c>
      <c r="D41" s="87">
        <v>0</v>
      </c>
      <c r="E41" s="97">
        <v>20.955812869012362</v>
      </c>
      <c r="F41" s="97">
        <v>49.264765241833743</v>
      </c>
      <c r="G41" s="76" t="e">
        <f>#N/A</f>
        <v>#N/A</v>
      </c>
    </row>
    <row r="42" spans="1:8" s="106" customFormat="1" x14ac:dyDescent="0.25">
      <c r="A42" s="78" t="s">
        <v>257</v>
      </c>
      <c r="B42" s="79" t="s">
        <v>433</v>
      </c>
      <c r="C42" s="86">
        <v>0</v>
      </c>
      <c r="D42" s="107">
        <v>24.924869178344437</v>
      </c>
      <c r="E42" s="87">
        <v>0</v>
      </c>
      <c r="F42" s="87">
        <v>0</v>
      </c>
      <c r="G42" s="76" t="e">
        <f>#N/A</f>
        <v>#N/A</v>
      </c>
    </row>
    <row r="43" spans="1:8" s="106" customFormat="1" ht="16.5" thickBot="1" x14ac:dyDescent="0.3">
      <c r="A43" s="93"/>
      <c r="B43" s="79" t="s">
        <v>434</v>
      </c>
      <c r="C43" s="86" t="s">
        <v>435</v>
      </c>
      <c r="D43" s="108" t="s">
        <v>436</v>
      </c>
      <c r="E43" s="108" t="s">
        <v>435</v>
      </c>
      <c r="F43" s="108" t="s">
        <v>435</v>
      </c>
      <c r="G43" s="76" t="e">
        <f>#N/A</f>
        <v>#N/A</v>
      </c>
    </row>
    <row r="44" spans="1:8" x14ac:dyDescent="0.25">
      <c r="A44" s="73" t="s">
        <v>437</v>
      </c>
      <c r="B44" s="74" t="s">
        <v>438</v>
      </c>
      <c r="C44" s="83">
        <v>203.16637649711416</v>
      </c>
      <c r="D44" s="75">
        <v>120.19931504986602</v>
      </c>
      <c r="E44" s="75">
        <v>105.97725115965055</v>
      </c>
      <c r="F44" s="75">
        <v>82.92307999999997</v>
      </c>
      <c r="G44" s="76" t="e">
        <f>#N/A</f>
        <v>#N/A</v>
      </c>
    </row>
    <row r="45" spans="1:8" s="106" customFormat="1" x14ac:dyDescent="0.25">
      <c r="A45" s="78" t="s">
        <v>222</v>
      </c>
      <c r="B45" s="104" t="s">
        <v>439</v>
      </c>
      <c r="C45" s="105">
        <v>203.16637649711416</v>
      </c>
      <c r="D45" s="87">
        <v>0</v>
      </c>
      <c r="E45" s="97">
        <v>0</v>
      </c>
      <c r="F45" s="97">
        <v>0</v>
      </c>
      <c r="G45" s="76" t="e">
        <f>#N/A</f>
        <v>#N/A</v>
      </c>
    </row>
    <row r="46" spans="1:8" s="106" customFormat="1" x14ac:dyDescent="0.25">
      <c r="A46" s="78" t="s">
        <v>257</v>
      </c>
      <c r="B46" s="79" t="s">
        <v>440</v>
      </c>
      <c r="C46" s="86">
        <v>0</v>
      </c>
      <c r="D46" s="109">
        <v>120.19931504986602</v>
      </c>
      <c r="E46" s="109">
        <v>105.97725115965055</v>
      </c>
      <c r="F46" s="87">
        <v>82.92307999999997</v>
      </c>
      <c r="G46" s="76" t="e">
        <f>#N/A</f>
        <v>#N/A</v>
      </c>
    </row>
    <row r="47" spans="1:8" s="106" customFormat="1" ht="16.5" thickBot="1" x14ac:dyDescent="0.3">
      <c r="A47" s="93"/>
      <c r="B47" s="79" t="s">
        <v>434</v>
      </c>
      <c r="C47" s="86" t="s">
        <v>435</v>
      </c>
      <c r="D47" s="108" t="s">
        <v>436</v>
      </c>
      <c r="E47" s="110" t="s">
        <v>436</v>
      </c>
      <c r="F47" s="108" t="s">
        <v>436</v>
      </c>
      <c r="G47" s="76" t="e">
        <f>#N/A</f>
        <v>#N/A</v>
      </c>
    </row>
    <row r="48" spans="1:8" x14ac:dyDescent="0.25">
      <c r="A48" s="73" t="s">
        <v>441</v>
      </c>
      <c r="B48" s="74" t="s">
        <v>442</v>
      </c>
      <c r="C48" s="83">
        <v>62</v>
      </c>
      <c r="D48" s="75">
        <v>0</v>
      </c>
      <c r="E48" s="75">
        <v>0</v>
      </c>
      <c r="F48" s="75">
        <v>0</v>
      </c>
      <c r="G48" s="76" t="e">
        <f>#N/A</f>
        <v>#N/A</v>
      </c>
    </row>
    <row r="49" spans="1:7" x14ac:dyDescent="0.25">
      <c r="A49" s="84"/>
      <c r="B49" s="79" t="s">
        <v>443</v>
      </c>
      <c r="C49" s="86"/>
      <c r="D49" s="87"/>
      <c r="E49" s="87"/>
      <c r="F49" s="87"/>
      <c r="G49" s="76" t="e">
        <f>#N/A</f>
        <v>#N/A</v>
      </c>
    </row>
    <row r="50" spans="1:7" x14ac:dyDescent="0.25">
      <c r="A50" s="78" t="s">
        <v>222</v>
      </c>
      <c r="B50" s="79" t="s">
        <v>444</v>
      </c>
      <c r="C50" s="86">
        <v>62</v>
      </c>
      <c r="D50" s="92">
        <v>0</v>
      </c>
      <c r="E50" s="92">
        <v>0</v>
      </c>
      <c r="F50" s="92">
        <v>0</v>
      </c>
      <c r="G50" s="76" t="e">
        <f>#N/A</f>
        <v>#N/A</v>
      </c>
    </row>
    <row r="51" spans="1:7" x14ac:dyDescent="0.25">
      <c r="A51" s="78" t="s">
        <v>392</v>
      </c>
      <c r="B51" s="79" t="s">
        <v>445</v>
      </c>
      <c r="C51" s="86"/>
      <c r="D51" s="111"/>
      <c r="E51" s="111"/>
      <c r="F51" s="111"/>
      <c r="G51" s="76" t="e">
        <f>#N/A</f>
        <v>#N/A</v>
      </c>
    </row>
    <row r="52" spans="1:7" ht="16.5" thickBot="1" x14ac:dyDescent="0.3">
      <c r="A52" s="78" t="s">
        <v>257</v>
      </c>
      <c r="B52" s="79" t="s">
        <v>446</v>
      </c>
      <c r="C52" s="86">
        <v>0</v>
      </c>
      <c r="D52" s="108">
        <v>0</v>
      </c>
      <c r="E52" s="108">
        <v>0</v>
      </c>
      <c r="F52" s="108">
        <v>0</v>
      </c>
      <c r="G52" s="76" t="e">
        <f>#N/A</f>
        <v>#N/A</v>
      </c>
    </row>
    <row r="53" spans="1:7" x14ac:dyDescent="0.25">
      <c r="A53" s="73" t="s">
        <v>447</v>
      </c>
      <c r="B53" s="74" t="s">
        <v>448</v>
      </c>
      <c r="C53" s="83">
        <v>90</v>
      </c>
      <c r="D53" s="90">
        <v>23</v>
      </c>
      <c r="E53" s="90">
        <v>55</v>
      </c>
      <c r="F53" s="90">
        <v>119</v>
      </c>
      <c r="G53" s="76" t="e">
        <f>#N/A</f>
        <v>#N/A</v>
      </c>
    </row>
    <row r="54" spans="1:7" x14ac:dyDescent="0.25">
      <c r="A54" s="84"/>
      <c r="B54" s="79" t="s">
        <v>449</v>
      </c>
      <c r="C54" s="86"/>
      <c r="D54" s="87"/>
      <c r="E54" s="87"/>
      <c r="F54" s="87"/>
      <c r="G54" s="76" t="e">
        <f>#N/A</f>
        <v>#N/A</v>
      </c>
    </row>
    <row r="55" spans="1:7" x14ac:dyDescent="0.25">
      <c r="A55" s="78" t="s">
        <v>222</v>
      </c>
      <c r="B55" s="79" t="s">
        <v>450</v>
      </c>
      <c r="C55" s="86">
        <v>90</v>
      </c>
      <c r="D55" s="111">
        <v>23</v>
      </c>
      <c r="E55" s="111">
        <v>55</v>
      </c>
      <c r="F55" s="111">
        <v>119</v>
      </c>
      <c r="G55" s="76" t="e">
        <f>#N/A</f>
        <v>#N/A</v>
      </c>
    </row>
    <row r="56" spans="1:7" x14ac:dyDescent="0.25">
      <c r="A56" s="78" t="s">
        <v>392</v>
      </c>
      <c r="B56" s="79" t="s">
        <v>445</v>
      </c>
      <c r="C56" s="86"/>
      <c r="D56" s="111"/>
      <c r="E56" s="111"/>
      <c r="F56" s="111"/>
      <c r="G56" s="76" t="e">
        <f>#N/A</f>
        <v>#N/A</v>
      </c>
    </row>
    <row r="57" spans="1:7" x14ac:dyDescent="0.25">
      <c r="A57" s="78" t="s">
        <v>257</v>
      </c>
      <c r="B57" s="79" t="s">
        <v>446</v>
      </c>
      <c r="C57" s="86">
        <v>0</v>
      </c>
      <c r="D57" s="87">
        <v>0</v>
      </c>
      <c r="E57" s="87">
        <v>0</v>
      </c>
      <c r="F57" s="87">
        <v>0</v>
      </c>
      <c r="G57" s="76" t="e">
        <f>#N/A</f>
        <v>#N/A</v>
      </c>
    </row>
    <row r="58" spans="1:7" ht="16.5" thickBot="1" x14ac:dyDescent="0.3">
      <c r="A58" s="112" t="s">
        <v>451</v>
      </c>
      <c r="B58" s="74" t="s">
        <v>452</v>
      </c>
      <c r="C58" s="83">
        <v>38.635462092203369</v>
      </c>
      <c r="D58" s="87">
        <v>43.956610169491512</v>
      </c>
      <c r="E58" s="87">
        <v>36.502779661016945</v>
      </c>
      <c r="F58" s="87">
        <v>21.212847457627106</v>
      </c>
      <c r="G58" s="76" t="e">
        <f>#N/A</f>
        <v>#N/A</v>
      </c>
    </row>
    <row r="59" spans="1:7" x14ac:dyDescent="0.25">
      <c r="A59" s="73" t="s">
        <v>453</v>
      </c>
      <c r="B59" s="74" t="s">
        <v>454</v>
      </c>
      <c r="C59" s="83">
        <v>152.97232080000001</v>
      </c>
      <c r="D59" s="111">
        <v>0</v>
      </c>
      <c r="E59" s="111">
        <v>0</v>
      </c>
      <c r="F59" s="111">
        <v>0</v>
      </c>
      <c r="G59" s="76" t="e">
        <f>#N/A</f>
        <v>#N/A</v>
      </c>
    </row>
    <row r="60" spans="1:7" x14ac:dyDescent="0.25">
      <c r="A60" s="78" t="s">
        <v>222</v>
      </c>
      <c r="B60" s="79" t="s">
        <v>455</v>
      </c>
      <c r="C60" s="86">
        <v>0</v>
      </c>
      <c r="D60" s="87">
        <v>0</v>
      </c>
      <c r="E60" s="87">
        <v>0</v>
      </c>
      <c r="F60" s="87">
        <v>0</v>
      </c>
      <c r="G60" s="76" t="e">
        <f>#N/A</f>
        <v>#N/A</v>
      </c>
    </row>
    <row r="61" spans="1:7" ht="16.5" thickBot="1" x14ac:dyDescent="0.3">
      <c r="A61" s="93" t="s">
        <v>257</v>
      </c>
      <c r="B61" s="79" t="s">
        <v>456</v>
      </c>
      <c r="C61" s="86">
        <v>152.97232080000001</v>
      </c>
      <c r="D61" s="87">
        <v>0</v>
      </c>
      <c r="E61" s="87">
        <v>0</v>
      </c>
      <c r="F61" s="87">
        <v>0</v>
      </c>
      <c r="G61" s="76" t="e">
        <f>#N/A</f>
        <v>#N/A</v>
      </c>
    </row>
    <row r="62" spans="1:7" ht="16.5" thickBot="1" x14ac:dyDescent="0.3">
      <c r="A62" s="99" t="s">
        <v>457</v>
      </c>
      <c r="B62" s="74" t="s">
        <v>458</v>
      </c>
      <c r="C62" s="83">
        <v>0</v>
      </c>
      <c r="D62" s="92">
        <v>0</v>
      </c>
      <c r="E62" s="92">
        <v>0</v>
      </c>
      <c r="F62" s="92">
        <v>0</v>
      </c>
      <c r="G62" s="76" t="e">
        <f>#N/A</f>
        <v>#N/A</v>
      </c>
    </row>
    <row r="63" spans="1:7" x14ac:dyDescent="0.25">
      <c r="A63" s="82" t="s">
        <v>459</v>
      </c>
      <c r="B63" s="74" t="s">
        <v>460</v>
      </c>
      <c r="C63" s="83">
        <v>253.27691816000001</v>
      </c>
      <c r="D63" s="75">
        <v>288.16000000000003</v>
      </c>
      <c r="E63" s="75">
        <v>239.29599999999999</v>
      </c>
      <c r="F63" s="75">
        <v>139.06199999999998</v>
      </c>
      <c r="G63" s="76" t="e">
        <f>#N/A</f>
        <v>#N/A</v>
      </c>
    </row>
    <row r="64" spans="1:7" ht="16.5" thickBot="1" x14ac:dyDescent="0.3">
      <c r="A64" s="113"/>
      <c r="B64" s="79" t="s">
        <v>445</v>
      </c>
      <c r="C64" s="86"/>
      <c r="D64" s="111"/>
      <c r="E64" s="111"/>
      <c r="F64" s="111"/>
      <c r="G64" s="76" t="e">
        <f>#N/A</f>
        <v>#N/A</v>
      </c>
    </row>
    <row r="65" spans="1:8" ht="32.25" thickBot="1" x14ac:dyDescent="0.3">
      <c r="A65" s="99" t="s">
        <v>459</v>
      </c>
      <c r="B65" s="74" t="s">
        <v>461</v>
      </c>
      <c r="C65" s="83">
        <v>2475.4546985041843</v>
      </c>
      <c r="D65" s="87">
        <v>2107.535993812503</v>
      </c>
      <c r="E65" s="87">
        <v>2137.0782566322296</v>
      </c>
      <c r="F65" s="87">
        <v>2216.0185375882852</v>
      </c>
      <c r="G65" s="76" t="e">
        <f>#N/A</f>
        <v>#N/A</v>
      </c>
    </row>
    <row r="66" spans="1:8" ht="47.25" x14ac:dyDescent="0.25">
      <c r="A66" s="73" t="s">
        <v>462</v>
      </c>
      <c r="B66" s="74" t="s">
        <v>463</v>
      </c>
      <c r="C66" s="83">
        <v>2270.1496867404785</v>
      </c>
      <c r="D66" s="87">
        <v>2246.858664417317</v>
      </c>
      <c r="E66" s="87">
        <v>2266.136442051959</v>
      </c>
      <c r="F66" s="87">
        <v>2294.4072871266289</v>
      </c>
      <c r="G66" s="76" t="e">
        <f>#N/A</f>
        <v>#N/A</v>
      </c>
    </row>
    <row r="67" spans="1:8" ht="32.25" thickBot="1" x14ac:dyDescent="0.3">
      <c r="A67" s="114"/>
      <c r="B67" s="74" t="s">
        <v>464</v>
      </c>
      <c r="C67" s="83">
        <v>205.30501176370581</v>
      </c>
      <c r="D67" s="75">
        <v>-139.32267060481399</v>
      </c>
      <c r="E67" s="75">
        <v>-129.0581854197294</v>
      </c>
      <c r="F67" s="75">
        <v>-78.388749538343745</v>
      </c>
      <c r="G67" s="76" t="e">
        <f>#N/A</f>
        <v>#N/A</v>
      </c>
    </row>
    <row r="68" spans="1:8" x14ac:dyDescent="0.25">
      <c r="A68" s="115"/>
      <c r="B68" s="74" t="s">
        <v>150</v>
      </c>
      <c r="C68" s="83"/>
      <c r="D68" s="87"/>
      <c r="E68" s="87"/>
      <c r="F68" s="87"/>
      <c r="G68" s="76"/>
    </row>
    <row r="69" spans="1:8" x14ac:dyDescent="0.25">
      <c r="A69" s="78" t="s">
        <v>222</v>
      </c>
      <c r="B69" s="79" t="s">
        <v>151</v>
      </c>
      <c r="C69" s="86">
        <v>181.36294324646462</v>
      </c>
      <c r="D69" s="108">
        <v>260.12147852067005</v>
      </c>
      <c r="E69" s="108">
        <v>298.57335838684719</v>
      </c>
      <c r="F69" s="108">
        <v>333.16489628901678</v>
      </c>
      <c r="G69" s="76" t="e">
        <f>#N/A</f>
        <v>#N/A</v>
      </c>
    </row>
    <row r="70" spans="1:8" x14ac:dyDescent="0.25">
      <c r="A70" s="78" t="s">
        <v>257</v>
      </c>
      <c r="B70" s="116" t="s">
        <v>465</v>
      </c>
      <c r="C70" s="86">
        <v>197</v>
      </c>
      <c r="D70" s="117">
        <v>174</v>
      </c>
      <c r="E70" s="117">
        <v>119</v>
      </c>
      <c r="F70" s="117">
        <v>0</v>
      </c>
      <c r="G70" s="76" t="e">
        <f>#N/A</f>
        <v>#N/A</v>
      </c>
      <c r="H70" s="65" t="s">
        <v>466</v>
      </c>
    </row>
    <row r="71" spans="1:8" x14ac:dyDescent="0.25">
      <c r="A71" s="78" t="s">
        <v>328</v>
      </c>
      <c r="B71" s="79" t="s">
        <v>467</v>
      </c>
      <c r="C71" s="86">
        <v>4.2443967557702162</v>
      </c>
      <c r="D71" s="117">
        <v>4.5754223593202221</v>
      </c>
      <c r="E71" s="117">
        <v>4.7765990853910258</v>
      </c>
      <c r="F71" s="117">
        <v>4.9702263563689248</v>
      </c>
      <c r="G71" s="76">
        <f>SUM(C71:F71)</f>
        <v>18.566644556850392</v>
      </c>
    </row>
    <row r="72" spans="1:8" ht="15" x14ac:dyDescent="0.25">
      <c r="A72" s="670" t="s">
        <v>468</v>
      </c>
      <c r="B72" s="670"/>
      <c r="C72" s="670"/>
      <c r="D72" s="670"/>
      <c r="E72" s="670"/>
      <c r="F72" s="670"/>
      <c r="G72" s="670"/>
    </row>
    <row r="73" spans="1:8" ht="15" x14ac:dyDescent="0.25">
      <c r="A73" s="670"/>
      <c r="B73" s="670"/>
      <c r="C73" s="670"/>
      <c r="D73" s="670"/>
      <c r="E73" s="670"/>
      <c r="F73" s="670"/>
      <c r="G73" s="670"/>
    </row>
    <row r="74" spans="1:8" x14ac:dyDescent="0.25">
      <c r="A74" s="118" t="s">
        <v>469</v>
      </c>
      <c r="B74" s="118" t="s">
        <v>344</v>
      </c>
      <c r="C74" s="118" t="s">
        <v>470</v>
      </c>
      <c r="D74" s="118" t="s">
        <v>471</v>
      </c>
      <c r="E74" s="118" t="s">
        <v>472</v>
      </c>
      <c r="F74" s="118" t="s">
        <v>473</v>
      </c>
      <c r="G74" s="118" t="s">
        <v>345</v>
      </c>
    </row>
    <row r="75" spans="1:8" x14ac:dyDescent="0.25">
      <c r="A75" s="119"/>
      <c r="B75" s="119" t="s">
        <v>346</v>
      </c>
      <c r="C75" s="120">
        <v>253.26511815999999</v>
      </c>
      <c r="D75" s="121">
        <v>288.16065399999997</v>
      </c>
      <c r="E75" s="121">
        <v>239.29588227000048</v>
      </c>
      <c r="F75" s="121">
        <v>139.05988881472979</v>
      </c>
      <c r="G75" s="120">
        <f>SUM(C75:F75)</f>
        <v>919.78154324473019</v>
      </c>
    </row>
    <row r="76" spans="1:8" x14ac:dyDescent="0.25">
      <c r="A76" s="122" t="s">
        <v>166</v>
      </c>
      <c r="B76" s="123" t="s">
        <v>347</v>
      </c>
      <c r="C76" s="124">
        <v>191.26511815999999</v>
      </c>
      <c r="D76" s="125">
        <v>288.16065399999997</v>
      </c>
      <c r="E76" s="125">
        <v>239.29588227000048</v>
      </c>
      <c r="F76" s="125">
        <v>139.05988881472979</v>
      </c>
      <c r="G76" s="120" t="e">
        <f>#N/A</f>
        <v>#N/A</v>
      </c>
    </row>
    <row r="77" spans="1:8" x14ac:dyDescent="0.25">
      <c r="A77" s="122" t="s">
        <v>163</v>
      </c>
      <c r="B77" s="123" t="s">
        <v>348</v>
      </c>
      <c r="C77" s="124">
        <v>1.6988399999999999</v>
      </c>
      <c r="D77" s="126">
        <v>0</v>
      </c>
      <c r="E77" s="126">
        <v>0</v>
      </c>
      <c r="F77" s="126">
        <v>0</v>
      </c>
      <c r="G77" s="120" t="e">
        <f>#N/A</f>
        <v>#N/A</v>
      </c>
    </row>
    <row r="78" spans="1:8" ht="31.5" x14ac:dyDescent="0.25">
      <c r="A78" s="122" t="s">
        <v>349</v>
      </c>
      <c r="B78" s="127" t="s">
        <v>350</v>
      </c>
      <c r="C78" s="128"/>
      <c r="D78" s="126"/>
      <c r="E78" s="126"/>
      <c r="F78" s="126"/>
      <c r="G78" s="120" t="e">
        <f>#N/A</f>
        <v>#N/A</v>
      </c>
    </row>
    <row r="79" spans="1:8" x14ac:dyDescent="0.25">
      <c r="A79" s="122" t="s">
        <v>351</v>
      </c>
      <c r="B79" s="123" t="s">
        <v>352</v>
      </c>
      <c r="C79" s="124"/>
      <c r="D79" s="126">
        <v>0</v>
      </c>
      <c r="E79" s="126">
        <v>0</v>
      </c>
      <c r="F79" s="126">
        <v>0</v>
      </c>
      <c r="G79" s="120" t="e">
        <f>#N/A</f>
        <v>#N/A</v>
      </c>
    </row>
    <row r="80" spans="1:8" x14ac:dyDescent="0.25">
      <c r="A80" s="122" t="s">
        <v>353</v>
      </c>
      <c r="B80" s="127" t="s">
        <v>354</v>
      </c>
      <c r="C80" s="128">
        <v>1.6988399999999999</v>
      </c>
      <c r="D80" s="126">
        <v>0</v>
      </c>
      <c r="E80" s="126">
        <v>0</v>
      </c>
      <c r="F80" s="126">
        <v>0</v>
      </c>
      <c r="G80" s="120" t="e">
        <f>#N/A</f>
        <v>#N/A</v>
      </c>
    </row>
    <row r="81" spans="1:7" x14ac:dyDescent="0.25">
      <c r="A81" s="122" t="s">
        <v>355</v>
      </c>
      <c r="B81" s="123" t="s">
        <v>356</v>
      </c>
      <c r="C81" s="124"/>
      <c r="D81" s="126">
        <v>0</v>
      </c>
      <c r="E81" s="126">
        <v>0</v>
      </c>
      <c r="F81" s="126">
        <v>0</v>
      </c>
      <c r="G81" s="120" t="e">
        <f>#N/A</f>
        <v>#N/A</v>
      </c>
    </row>
    <row r="82" spans="1:7" x14ac:dyDescent="0.25">
      <c r="A82" s="122"/>
      <c r="B82" s="129" t="s">
        <v>357</v>
      </c>
      <c r="C82" s="130"/>
      <c r="D82" s="126">
        <v>0</v>
      </c>
      <c r="E82" s="126">
        <v>0</v>
      </c>
      <c r="F82" s="126">
        <v>0</v>
      </c>
      <c r="G82" s="120" t="e">
        <f>#N/A</f>
        <v>#N/A</v>
      </c>
    </row>
    <row r="83" spans="1:7" x14ac:dyDescent="0.25">
      <c r="A83" s="122" t="s">
        <v>358</v>
      </c>
      <c r="B83" s="123" t="s">
        <v>359</v>
      </c>
      <c r="C83" s="124">
        <v>1.6988399999999999</v>
      </c>
      <c r="D83" s="126">
        <v>0</v>
      </c>
      <c r="E83" s="126">
        <v>0</v>
      </c>
      <c r="F83" s="126">
        <v>0</v>
      </c>
      <c r="G83" s="120" t="e">
        <f>#N/A</f>
        <v>#N/A</v>
      </c>
    </row>
    <row r="84" spans="1:7" x14ac:dyDescent="0.25">
      <c r="A84" s="122"/>
      <c r="B84" s="129" t="s">
        <v>357</v>
      </c>
      <c r="C84" s="131"/>
      <c r="D84" s="126">
        <v>0</v>
      </c>
      <c r="E84" s="126">
        <v>0</v>
      </c>
      <c r="F84" s="126">
        <v>0</v>
      </c>
      <c r="G84" s="120" t="e">
        <f>#N/A</f>
        <v>#N/A</v>
      </c>
    </row>
    <row r="85" spans="1:7" x14ac:dyDescent="0.25">
      <c r="A85" s="122" t="s">
        <v>360</v>
      </c>
      <c r="B85" s="123" t="s">
        <v>361</v>
      </c>
      <c r="C85" s="124"/>
      <c r="D85" s="126">
        <v>0</v>
      </c>
      <c r="E85" s="126">
        <v>0</v>
      </c>
      <c r="F85" s="126">
        <v>0</v>
      </c>
      <c r="G85" s="120" t="e">
        <f>#N/A</f>
        <v>#N/A</v>
      </c>
    </row>
    <row r="86" spans="1:7" x14ac:dyDescent="0.25">
      <c r="A86" s="122" t="s">
        <v>164</v>
      </c>
      <c r="B86" s="123" t="s">
        <v>362</v>
      </c>
      <c r="C86" s="130">
        <v>146.50517983050847</v>
      </c>
      <c r="D86" s="126">
        <v>210.55183895000002</v>
      </c>
      <c r="E86" s="126">
        <v>202.79312056779702</v>
      </c>
      <c r="F86" s="126">
        <v>117.84736340231338</v>
      </c>
      <c r="G86" s="120" t="e">
        <f>#N/A</f>
        <v>#N/A</v>
      </c>
    </row>
    <row r="87" spans="1:7" ht="31.5" x14ac:dyDescent="0.25">
      <c r="A87" s="122" t="s">
        <v>363</v>
      </c>
      <c r="B87" s="127" t="s">
        <v>474</v>
      </c>
      <c r="C87" s="128"/>
      <c r="D87" s="126">
        <v>0</v>
      </c>
      <c r="E87" s="126">
        <v>0</v>
      </c>
      <c r="F87" s="126">
        <v>0</v>
      </c>
      <c r="G87" s="120" t="e">
        <f>#N/A</f>
        <v>#N/A</v>
      </c>
    </row>
    <row r="88" spans="1:7" x14ac:dyDescent="0.25">
      <c r="A88" s="122" t="s">
        <v>364</v>
      </c>
      <c r="B88" s="123" t="s">
        <v>365</v>
      </c>
      <c r="C88" s="124">
        <v>146.50517983050847</v>
      </c>
      <c r="D88" s="126">
        <v>210.55183895000002</v>
      </c>
      <c r="E88" s="126">
        <v>202.79312056779702</v>
      </c>
      <c r="F88" s="126">
        <v>117.84736340231338</v>
      </c>
      <c r="G88" s="120" t="e">
        <f>#N/A</f>
        <v>#N/A</v>
      </c>
    </row>
    <row r="89" spans="1:7" x14ac:dyDescent="0.25">
      <c r="A89" s="122" t="s">
        <v>366</v>
      </c>
      <c r="B89" s="123" t="s">
        <v>367</v>
      </c>
      <c r="C89" s="131"/>
      <c r="D89" s="126">
        <v>0</v>
      </c>
      <c r="E89" s="126">
        <v>0</v>
      </c>
      <c r="F89" s="126">
        <v>0</v>
      </c>
      <c r="G89" s="120" t="e">
        <f>#N/A</f>
        <v>#N/A</v>
      </c>
    </row>
    <row r="90" spans="1:7" x14ac:dyDescent="0.25">
      <c r="A90" s="122" t="s">
        <v>167</v>
      </c>
      <c r="B90" s="123" t="s">
        <v>368</v>
      </c>
      <c r="C90" s="124">
        <v>29.176034973559322</v>
      </c>
      <c r="D90" s="125">
        <v>43.956709932203388</v>
      </c>
      <c r="E90" s="125">
        <v>36.502761702203465</v>
      </c>
      <c r="F90" s="125">
        <v>21.212525412416408</v>
      </c>
      <c r="G90" s="120" t="e">
        <f>#N/A</f>
        <v>#N/A</v>
      </c>
    </row>
    <row r="91" spans="1:7" x14ac:dyDescent="0.25">
      <c r="A91" s="122" t="s">
        <v>185</v>
      </c>
      <c r="B91" s="123" t="s">
        <v>475</v>
      </c>
      <c r="C91" s="124">
        <v>13.8850633559322</v>
      </c>
      <c r="D91" s="125">
        <v>33.65210511779658</v>
      </c>
      <c r="E91" s="125">
        <v>0</v>
      </c>
      <c r="F91" s="125">
        <v>0</v>
      </c>
      <c r="G91" s="120" t="e">
        <f>#N/A</f>
        <v>#N/A</v>
      </c>
    </row>
    <row r="92" spans="1:7" x14ac:dyDescent="0.25">
      <c r="A92" s="122" t="s">
        <v>220</v>
      </c>
      <c r="B92" s="123" t="s">
        <v>369</v>
      </c>
      <c r="C92" s="124"/>
      <c r="D92" s="125">
        <v>0</v>
      </c>
      <c r="E92" s="125">
        <v>0</v>
      </c>
      <c r="F92" s="125">
        <v>0</v>
      </c>
      <c r="G92" s="120" t="e">
        <f>#N/A</f>
        <v>#N/A</v>
      </c>
    </row>
    <row r="93" spans="1:7" x14ac:dyDescent="0.25">
      <c r="A93" s="122" t="s">
        <v>221</v>
      </c>
      <c r="B93" s="123" t="s">
        <v>370</v>
      </c>
      <c r="C93" s="124"/>
      <c r="D93" s="126">
        <v>0</v>
      </c>
      <c r="E93" s="126">
        <v>0</v>
      </c>
      <c r="F93" s="126">
        <v>0</v>
      </c>
      <c r="G93" s="120" t="e">
        <f>#N/A</f>
        <v>#N/A</v>
      </c>
    </row>
    <row r="94" spans="1:7" x14ac:dyDescent="0.25">
      <c r="A94" s="122" t="s">
        <v>168</v>
      </c>
      <c r="B94" s="123" t="s">
        <v>371</v>
      </c>
      <c r="C94" s="123">
        <v>62</v>
      </c>
      <c r="D94" s="126">
        <v>0</v>
      </c>
      <c r="E94" s="126">
        <v>0</v>
      </c>
      <c r="F94" s="126">
        <v>0</v>
      </c>
      <c r="G94" s="120" t="e">
        <f>#N/A</f>
        <v>#N/A</v>
      </c>
    </row>
    <row r="95" spans="1:7" x14ac:dyDescent="0.25">
      <c r="A95" s="122" t="s">
        <v>169</v>
      </c>
      <c r="B95" s="123" t="s">
        <v>372</v>
      </c>
      <c r="C95" s="123">
        <v>62</v>
      </c>
      <c r="D95" s="126"/>
      <c r="E95" s="126">
        <v>0</v>
      </c>
      <c r="F95" s="126">
        <v>0</v>
      </c>
      <c r="G95" s="120" t="e">
        <f>#N/A</f>
        <v>#N/A</v>
      </c>
    </row>
    <row r="96" spans="1:7" x14ac:dyDescent="0.25">
      <c r="A96" s="122" t="s">
        <v>170</v>
      </c>
      <c r="B96" s="123" t="s">
        <v>373</v>
      </c>
      <c r="C96" s="123"/>
      <c r="D96" s="132">
        <v>0</v>
      </c>
      <c r="E96" s="132">
        <v>0</v>
      </c>
      <c r="F96" s="132">
        <v>0</v>
      </c>
      <c r="G96" s="120" t="e">
        <f>#N/A</f>
        <v>#N/A</v>
      </c>
    </row>
    <row r="97" spans="1:7" x14ac:dyDescent="0.25">
      <c r="A97" s="122" t="s">
        <v>176</v>
      </c>
      <c r="B97" s="123" t="s">
        <v>374</v>
      </c>
      <c r="C97" s="123"/>
      <c r="D97" s="132">
        <v>0</v>
      </c>
      <c r="E97" s="132">
        <v>0</v>
      </c>
      <c r="F97" s="132">
        <v>0</v>
      </c>
      <c r="G97" s="120" t="e">
        <f>#N/A</f>
        <v>#N/A</v>
      </c>
    </row>
    <row r="98" spans="1:7" x14ac:dyDescent="0.25">
      <c r="A98" s="122" t="s">
        <v>186</v>
      </c>
      <c r="B98" s="123" t="s">
        <v>375</v>
      </c>
      <c r="C98" s="123"/>
      <c r="D98" s="132">
        <v>0</v>
      </c>
      <c r="E98" s="132">
        <v>0</v>
      </c>
      <c r="F98" s="132">
        <v>0</v>
      </c>
      <c r="G98" s="120" t="e">
        <f>#N/A</f>
        <v>#N/A</v>
      </c>
    </row>
    <row r="99" spans="1:7" x14ac:dyDescent="0.25">
      <c r="A99" s="122"/>
      <c r="B99" s="123" t="s">
        <v>376</v>
      </c>
      <c r="C99" s="123"/>
      <c r="D99" s="132">
        <v>0</v>
      </c>
      <c r="E99" s="132">
        <v>0</v>
      </c>
      <c r="F99" s="132">
        <v>0</v>
      </c>
      <c r="G99" s="120" t="e">
        <f>#N/A</f>
        <v>#N/A</v>
      </c>
    </row>
    <row r="100" spans="1:7" x14ac:dyDescent="0.25">
      <c r="A100" s="122"/>
      <c r="B100" s="127" t="s">
        <v>377</v>
      </c>
      <c r="C100" s="127"/>
      <c r="D100" s="132">
        <v>0</v>
      </c>
      <c r="E100" s="132">
        <v>0</v>
      </c>
      <c r="F100" s="132">
        <v>0</v>
      </c>
      <c r="G100" s="120" t="e">
        <f>#N/A</f>
        <v>#N/A</v>
      </c>
    </row>
    <row r="101" spans="1:7" x14ac:dyDescent="0.25">
      <c r="A101" s="122"/>
      <c r="B101" s="127" t="s">
        <v>378</v>
      </c>
      <c r="C101" s="127"/>
      <c r="D101" s="132">
        <v>0</v>
      </c>
      <c r="E101" s="132">
        <v>0</v>
      </c>
      <c r="F101" s="132">
        <v>0</v>
      </c>
      <c r="G101" s="120" t="e">
        <f>#N/A</f>
        <v>#N/A</v>
      </c>
    </row>
    <row r="102" spans="1:7" ht="31.5" x14ac:dyDescent="0.25">
      <c r="A102" s="122"/>
      <c r="B102" s="127" t="s">
        <v>379</v>
      </c>
      <c r="C102" s="127"/>
      <c r="D102" s="132">
        <v>0</v>
      </c>
      <c r="E102" s="132">
        <v>0</v>
      </c>
      <c r="F102" s="132">
        <v>0</v>
      </c>
      <c r="G102" s="120" t="e">
        <f>#N/A</f>
        <v>#N/A</v>
      </c>
    </row>
    <row r="103" spans="1:7" x14ac:dyDescent="0.25">
      <c r="A103" s="122" t="s">
        <v>187</v>
      </c>
      <c r="B103" s="123" t="s">
        <v>380</v>
      </c>
      <c r="C103" s="123"/>
      <c r="D103" s="132">
        <v>0</v>
      </c>
      <c r="E103" s="132">
        <v>0</v>
      </c>
      <c r="F103" s="132">
        <v>0</v>
      </c>
      <c r="G103" s="120" t="e">
        <f>#N/A</f>
        <v>#N/A</v>
      </c>
    </row>
    <row r="104" spans="1:7" x14ac:dyDescent="0.25">
      <c r="A104" s="122" t="s">
        <v>188</v>
      </c>
      <c r="B104" s="123" t="s">
        <v>381</v>
      </c>
      <c r="C104" s="123"/>
      <c r="D104" s="132">
        <v>0</v>
      </c>
      <c r="E104" s="132">
        <v>0</v>
      </c>
      <c r="F104" s="132">
        <v>0</v>
      </c>
      <c r="G104" s="120" t="e">
        <f>#N/A</f>
        <v>#N/A</v>
      </c>
    </row>
    <row r="105" spans="1:7" x14ac:dyDescent="0.25">
      <c r="A105" s="122" t="s">
        <v>189</v>
      </c>
      <c r="B105" s="123" t="s">
        <v>382</v>
      </c>
      <c r="C105" s="123"/>
      <c r="D105" s="132">
        <v>0</v>
      </c>
      <c r="E105" s="132">
        <v>0</v>
      </c>
      <c r="F105" s="132">
        <v>0</v>
      </c>
      <c r="G105" s="120" t="e">
        <f>#N/A</f>
        <v>#N/A</v>
      </c>
    </row>
    <row r="106" spans="1:7" ht="31.5" x14ac:dyDescent="0.25">
      <c r="A106" s="133"/>
      <c r="B106" s="134" t="s">
        <v>476</v>
      </c>
      <c r="C106" s="134"/>
      <c r="D106" s="135">
        <v>0</v>
      </c>
      <c r="E106" s="135">
        <v>0</v>
      </c>
      <c r="F106" s="135">
        <v>0</v>
      </c>
      <c r="G106" s="120" t="e">
        <f>#N/A</f>
        <v>#N/A</v>
      </c>
    </row>
    <row r="107" spans="1:7" x14ac:dyDescent="0.25">
      <c r="A107" s="133"/>
      <c r="B107" s="136" t="s">
        <v>477</v>
      </c>
      <c r="C107" s="136"/>
      <c r="D107" s="132" t="s">
        <v>436</v>
      </c>
      <c r="E107" s="132" t="s">
        <v>436</v>
      </c>
      <c r="F107" s="132" t="s">
        <v>436</v>
      </c>
      <c r="G107" s="120" t="e">
        <f>#N/A</f>
        <v>#N/A</v>
      </c>
    </row>
    <row r="108" spans="1:7" x14ac:dyDescent="0.25">
      <c r="A108" s="133"/>
      <c r="B108" s="136" t="s">
        <v>478</v>
      </c>
      <c r="C108" s="136"/>
      <c r="D108" s="132" t="s">
        <v>436</v>
      </c>
      <c r="E108" s="132" t="s">
        <v>436</v>
      </c>
      <c r="F108" s="132" t="s">
        <v>436</v>
      </c>
      <c r="G108" s="120" t="e">
        <f>#N/A</f>
        <v>#N/A</v>
      </c>
    </row>
    <row r="109" spans="1:7" x14ac:dyDescent="0.25">
      <c r="A109" s="133"/>
      <c r="B109" s="136" t="s">
        <v>479</v>
      </c>
      <c r="C109" s="136"/>
      <c r="D109" s="132" t="s">
        <v>436</v>
      </c>
      <c r="E109" s="132" t="s">
        <v>436</v>
      </c>
      <c r="F109" s="132" t="s">
        <v>436</v>
      </c>
      <c r="G109" s="132" t="s">
        <v>436</v>
      </c>
    </row>
    <row r="110" spans="1:7" x14ac:dyDescent="0.25">
      <c r="A110" s="137"/>
      <c r="B110" s="138"/>
      <c r="C110" s="138"/>
      <c r="D110" s="139"/>
      <c r="E110" s="139"/>
      <c r="F110" s="139"/>
      <c r="G110" s="139"/>
    </row>
    <row r="111" spans="1:7" x14ac:dyDescent="0.25">
      <c r="A111" s="137"/>
      <c r="B111" s="138"/>
      <c r="C111" s="138"/>
      <c r="D111" s="139"/>
      <c r="E111" s="139"/>
      <c r="F111" s="139"/>
      <c r="G111" s="139"/>
    </row>
    <row r="112" spans="1:7" x14ac:dyDescent="0.25">
      <c r="A112" s="140" t="s">
        <v>480</v>
      </c>
      <c r="B112" s="141"/>
      <c r="C112" s="142"/>
      <c r="D112" s="142"/>
      <c r="E112" s="142"/>
      <c r="F112" s="142"/>
      <c r="G112" s="139"/>
    </row>
    <row r="113" spans="1:12" x14ac:dyDescent="0.25">
      <c r="A113" s="143" t="s">
        <v>481</v>
      </c>
      <c r="B113" s="144" t="s">
        <v>482</v>
      </c>
      <c r="C113" s="145"/>
      <c r="D113" s="145">
        <f>D86*0.18</f>
        <v>37.899331011000001</v>
      </c>
      <c r="E113" s="145">
        <f>E86*0.18</f>
        <v>36.502761702203465</v>
      </c>
      <c r="F113" s="145">
        <f>F86*0.18</f>
        <v>21.212525412416408</v>
      </c>
      <c r="G113" s="145" t="e">
        <f>G86*0.18</f>
        <v>#N/A</v>
      </c>
    </row>
    <row r="114" spans="1:12" x14ac:dyDescent="0.25">
      <c r="A114" s="143" t="s">
        <v>483</v>
      </c>
      <c r="B114" s="144" t="s">
        <v>484</v>
      </c>
      <c r="C114" s="145"/>
      <c r="D114" s="145">
        <v>0</v>
      </c>
      <c r="E114" s="145">
        <v>0</v>
      </c>
      <c r="F114" s="145">
        <v>0</v>
      </c>
      <c r="G114" s="145" t="e">
        <f>G78*0.18</f>
        <v>#N/A</v>
      </c>
    </row>
    <row r="115" spans="1:12" x14ac:dyDescent="0.25">
      <c r="A115" s="143" t="s">
        <v>485</v>
      </c>
      <c r="B115" s="144" t="s">
        <v>486</v>
      </c>
      <c r="C115" s="145"/>
      <c r="D115" s="145">
        <v>0</v>
      </c>
      <c r="E115" s="145">
        <v>0</v>
      </c>
      <c r="F115" s="145">
        <v>0</v>
      </c>
      <c r="G115" s="145">
        <v>0</v>
      </c>
    </row>
    <row r="116" spans="1:12" x14ac:dyDescent="0.25">
      <c r="A116" s="143" t="s">
        <v>487</v>
      </c>
      <c r="B116" s="144" t="s">
        <v>488</v>
      </c>
      <c r="C116" s="145"/>
      <c r="D116" s="145">
        <f>D91*0.18</f>
        <v>6.0573789212033846</v>
      </c>
      <c r="E116" s="145">
        <f>E91*0.18</f>
        <v>0</v>
      </c>
      <c r="F116" s="145">
        <f>F91*0.18</f>
        <v>0</v>
      </c>
      <c r="G116" s="145" t="e">
        <f>G91*0.18</f>
        <v>#N/A</v>
      </c>
    </row>
    <row r="117" spans="1:12" x14ac:dyDescent="0.25">
      <c r="A117" s="137"/>
      <c r="B117" s="138"/>
      <c r="C117" s="138"/>
      <c r="D117" s="139"/>
      <c r="E117" s="139"/>
      <c r="F117" s="139"/>
      <c r="G117" s="139"/>
    </row>
    <row r="118" spans="1:12" x14ac:dyDescent="0.25">
      <c r="A118" s="140" t="s">
        <v>489</v>
      </c>
      <c r="B118" s="141"/>
      <c r="C118" s="142"/>
      <c r="D118" s="142"/>
      <c r="E118" s="142"/>
      <c r="F118" s="142"/>
      <c r="G118" s="139"/>
    </row>
    <row r="119" spans="1:12" x14ac:dyDescent="0.25">
      <c r="A119" s="143" t="s">
        <v>490</v>
      </c>
      <c r="B119" s="144" t="s">
        <v>491</v>
      </c>
      <c r="C119" s="145">
        <v>13.8850633559322</v>
      </c>
      <c r="D119" s="146">
        <v>24.843750203389803</v>
      </c>
      <c r="E119" s="146">
        <v>0</v>
      </c>
      <c r="F119" s="146"/>
      <c r="G119" s="146">
        <f>SUM(C119:F119)</f>
        <v>38.728813559322006</v>
      </c>
    </row>
    <row r="120" spans="1:12" x14ac:dyDescent="0.25">
      <c r="A120" s="143" t="s">
        <v>492</v>
      </c>
      <c r="B120" s="144" t="s">
        <v>493</v>
      </c>
      <c r="C120" s="145"/>
      <c r="D120" s="146">
        <v>8.808354914406781</v>
      </c>
      <c r="E120" s="146">
        <v>0</v>
      </c>
      <c r="F120" s="146"/>
      <c r="G120" s="146">
        <f>SUM(D120:F120)</f>
        <v>8.808354914406781</v>
      </c>
    </row>
    <row r="121" spans="1:12" ht="15" x14ac:dyDescent="0.25">
      <c r="A121" s="65"/>
      <c r="B121" s="65"/>
      <c r="C121" s="65"/>
      <c r="D121" s="65"/>
      <c r="E121" s="65"/>
      <c r="F121" s="65"/>
    </row>
    <row r="122" spans="1:12" x14ac:dyDescent="0.25">
      <c r="A122" s="670" t="s">
        <v>494</v>
      </c>
      <c r="B122" s="670"/>
      <c r="C122" s="670"/>
      <c r="D122" s="670"/>
      <c r="E122" s="670"/>
      <c r="F122" s="670"/>
      <c r="G122" s="670"/>
      <c r="H122" s="106"/>
      <c r="I122" s="106"/>
      <c r="J122" s="106"/>
      <c r="K122" s="106"/>
      <c r="L122" s="106"/>
    </row>
    <row r="123" spans="1:12" x14ac:dyDescent="0.25">
      <c r="A123" s="670"/>
      <c r="B123" s="670"/>
      <c r="C123" s="670"/>
      <c r="D123" s="670"/>
      <c r="E123" s="670"/>
      <c r="F123" s="670"/>
      <c r="G123" s="670"/>
      <c r="H123" s="106"/>
      <c r="I123" s="106"/>
      <c r="J123" s="106"/>
      <c r="K123" s="106"/>
      <c r="L123" s="106"/>
    </row>
    <row r="124" spans="1:12" x14ac:dyDescent="0.25">
      <c r="A124" s="123"/>
      <c r="B124" s="104"/>
      <c r="C124" s="147">
        <v>2016</v>
      </c>
      <c r="D124" s="147">
        <v>2017</v>
      </c>
      <c r="E124" s="147">
        <v>2018</v>
      </c>
      <c r="F124" s="147">
        <v>2019</v>
      </c>
      <c r="G124" s="67" t="s">
        <v>345</v>
      </c>
    </row>
    <row r="125" spans="1:12" x14ac:dyDescent="0.25">
      <c r="A125" s="123"/>
      <c r="B125" s="104" t="s">
        <v>495</v>
      </c>
      <c r="C125" s="148">
        <v>1246.9565924540814</v>
      </c>
      <c r="D125" s="148">
        <v>1333.3745107684242</v>
      </c>
      <c r="E125" s="148">
        <v>1343.8637412115788</v>
      </c>
      <c r="F125" s="148">
        <v>1397.9603197206134</v>
      </c>
      <c r="G125" s="149">
        <f>SUM(C125:F125)</f>
        <v>5322.1551641546976</v>
      </c>
    </row>
    <row r="126" spans="1:12" x14ac:dyDescent="0.25">
      <c r="A126" s="123"/>
      <c r="B126" s="150" t="s">
        <v>496</v>
      </c>
      <c r="C126" s="151">
        <v>1180.9764331568813</v>
      </c>
      <c r="D126" s="151">
        <v>1260.9037833719867</v>
      </c>
      <c r="E126" s="151">
        <v>1294.3366197039372</v>
      </c>
      <c r="F126" s="151">
        <v>1345.7112672736771</v>
      </c>
      <c r="G126" s="149">
        <f>SUM(C126:F126)</f>
        <v>5081.9281035064823</v>
      </c>
    </row>
    <row r="127" spans="1:12" x14ac:dyDescent="0.25">
      <c r="A127" s="123"/>
      <c r="B127" s="150" t="s">
        <v>497</v>
      </c>
      <c r="C127" s="151">
        <v>65.98015929719999</v>
      </c>
      <c r="D127" s="151">
        <v>72.470727396437596</v>
      </c>
      <c r="E127" s="151">
        <v>49.527121507641652</v>
      </c>
      <c r="F127" s="151">
        <v>52.249052446936354</v>
      </c>
      <c r="G127" s="149" t="e">
        <f>#N/A</f>
        <v>#N/A</v>
      </c>
    </row>
    <row r="128" spans="1:12" x14ac:dyDescent="0.25">
      <c r="A128" s="123"/>
      <c r="B128" s="150" t="s">
        <v>498</v>
      </c>
      <c r="C128" s="151"/>
      <c r="D128" s="151"/>
      <c r="E128" s="151"/>
      <c r="F128" s="151"/>
      <c r="G128" s="149" t="e">
        <f>#N/A</f>
        <v>#N/A</v>
      </c>
    </row>
    <row r="129" spans="1:7" x14ac:dyDescent="0.25">
      <c r="A129" s="123"/>
      <c r="B129" s="150" t="s">
        <v>499</v>
      </c>
      <c r="C129" s="152"/>
      <c r="D129" s="152"/>
      <c r="E129" s="152"/>
      <c r="F129" s="153"/>
      <c r="G129" s="149" t="e">
        <f>#N/A</f>
        <v>#N/A</v>
      </c>
    </row>
    <row r="130" spans="1:7" x14ac:dyDescent="0.25">
      <c r="A130" s="123"/>
      <c r="B130" s="150" t="s">
        <v>500</v>
      </c>
      <c r="C130" s="151"/>
      <c r="D130" s="151"/>
      <c r="E130" s="151"/>
      <c r="F130" s="151"/>
      <c r="G130" s="149" t="e">
        <f>#N/A</f>
        <v>#N/A</v>
      </c>
    </row>
    <row r="131" spans="1:7" x14ac:dyDescent="0.25">
      <c r="A131" s="123"/>
      <c r="B131" s="104" t="s">
        <v>501</v>
      </c>
      <c r="C131" s="148">
        <v>1501.6874000000003</v>
      </c>
      <c r="D131" s="148">
        <v>1603.0116999999998</v>
      </c>
      <c r="E131" s="148">
        <v>1617.2438</v>
      </c>
      <c r="F131" s="148">
        <v>1657.3319999999999</v>
      </c>
      <c r="G131" s="149" t="e">
        <f>#N/A</f>
        <v>#N/A</v>
      </c>
    </row>
    <row r="132" spans="1:7" x14ac:dyDescent="0.25">
      <c r="A132" s="123"/>
      <c r="B132" s="154" t="s">
        <v>502</v>
      </c>
      <c r="C132" s="153">
        <v>1501.6874000000003</v>
      </c>
      <c r="D132" s="153">
        <v>1603.0116999999998</v>
      </c>
      <c r="E132" s="153">
        <v>1617.2438</v>
      </c>
      <c r="F132" s="153">
        <v>1657.3319999999999</v>
      </c>
      <c r="G132" s="149" t="e">
        <f>#N/A</f>
        <v>#N/A</v>
      </c>
    </row>
    <row r="133" spans="1:7" x14ac:dyDescent="0.25">
      <c r="A133" s="123"/>
      <c r="B133" s="150" t="s">
        <v>496</v>
      </c>
      <c r="C133" s="151">
        <v>1501.6874000000003</v>
      </c>
      <c r="D133" s="151">
        <v>1603.0116999999998</v>
      </c>
      <c r="E133" s="151">
        <v>1617.2438</v>
      </c>
      <c r="F133" s="151">
        <v>1657.3319999999999</v>
      </c>
      <c r="G133" s="149" t="e">
        <f>#N/A</f>
        <v>#N/A</v>
      </c>
    </row>
    <row r="134" spans="1:7" x14ac:dyDescent="0.25">
      <c r="A134" s="123"/>
      <c r="B134" s="150" t="s">
        <v>497</v>
      </c>
      <c r="C134" s="151">
        <v>0</v>
      </c>
      <c r="D134" s="151">
        <v>0</v>
      </c>
      <c r="E134" s="151">
        <v>0</v>
      </c>
      <c r="F134" s="151">
        <v>0</v>
      </c>
      <c r="G134" s="149" t="e">
        <f>#N/A</f>
        <v>#N/A</v>
      </c>
    </row>
    <row r="135" spans="1:7" x14ac:dyDescent="0.25">
      <c r="A135" s="123"/>
      <c r="B135" s="150" t="s">
        <v>498</v>
      </c>
      <c r="C135" s="151"/>
      <c r="D135" s="151"/>
      <c r="E135" s="151"/>
      <c r="F135" s="151"/>
      <c r="G135" s="149" t="e">
        <f>#N/A</f>
        <v>#N/A</v>
      </c>
    </row>
    <row r="136" spans="1:7" x14ac:dyDescent="0.25">
      <c r="A136" s="123"/>
      <c r="B136" s="150" t="s">
        <v>499</v>
      </c>
      <c r="C136" s="152"/>
      <c r="D136" s="152"/>
      <c r="E136" s="152"/>
      <c r="F136" s="153"/>
      <c r="G136" s="149" t="e">
        <f>#N/A</f>
        <v>#N/A</v>
      </c>
    </row>
    <row r="137" spans="1:7" x14ac:dyDescent="0.25">
      <c r="A137" s="123"/>
      <c r="B137" s="150" t="s">
        <v>500</v>
      </c>
      <c r="C137" s="151"/>
      <c r="D137" s="151"/>
      <c r="E137" s="151"/>
      <c r="F137" s="151"/>
      <c r="G137" s="149" t="e">
        <f>#N/A</f>
        <v>#N/A</v>
      </c>
    </row>
    <row r="138" spans="1:7" x14ac:dyDescent="0.25">
      <c r="A138" s="123"/>
      <c r="B138" s="154" t="s">
        <v>503</v>
      </c>
      <c r="C138" s="153">
        <v>0</v>
      </c>
      <c r="D138" s="153">
        <v>0</v>
      </c>
      <c r="E138" s="153">
        <v>0</v>
      </c>
      <c r="F138" s="153">
        <v>0</v>
      </c>
      <c r="G138" s="149" t="e">
        <f>#N/A</f>
        <v>#N/A</v>
      </c>
    </row>
    <row r="139" spans="1:7" x14ac:dyDescent="0.25">
      <c r="A139" s="123"/>
      <c r="B139" s="104" t="s">
        <v>504</v>
      </c>
      <c r="C139" s="151">
        <v>-254.73080754591888</v>
      </c>
      <c r="D139" s="155">
        <v>-269.63718923157558</v>
      </c>
      <c r="E139" s="155">
        <v>-273.38005878842114</v>
      </c>
      <c r="F139" s="155">
        <v>-259.37168027938651</v>
      </c>
      <c r="G139" s="149" t="e">
        <f>#N/A</f>
        <v>#N/A</v>
      </c>
    </row>
    <row r="140" spans="1:7" x14ac:dyDescent="0.25">
      <c r="A140" s="123"/>
      <c r="B140" s="104" t="s">
        <v>505</v>
      </c>
      <c r="C140" s="151">
        <v>253.47853612210002</v>
      </c>
      <c r="D140" s="155">
        <v>298.69440072895054</v>
      </c>
      <c r="E140" s="155">
        <v>343.39307794321775</v>
      </c>
      <c r="F140" s="155">
        <v>372.35159082009477</v>
      </c>
      <c r="G140" s="149" t="e">
        <f>#N/A</f>
        <v>#N/A</v>
      </c>
    </row>
    <row r="141" spans="1:7" x14ac:dyDescent="0.25">
      <c r="A141" s="123"/>
      <c r="B141" s="104" t="s">
        <v>506</v>
      </c>
      <c r="C141" s="151">
        <v>31.952114379999998</v>
      </c>
      <c r="D141" s="155">
        <v>24.37875</v>
      </c>
      <c r="E141" s="155">
        <v>21.532499999999999</v>
      </c>
      <c r="F141" s="155">
        <v>14.72625</v>
      </c>
      <c r="G141" s="149" t="e">
        <f>#N/A</f>
        <v>#N/A</v>
      </c>
    </row>
    <row r="142" spans="1:7" x14ac:dyDescent="0.25">
      <c r="A142" s="123"/>
      <c r="B142" s="104" t="s">
        <v>426</v>
      </c>
      <c r="C142" s="151">
        <v>0</v>
      </c>
      <c r="D142" s="155">
        <v>5.8114422994749937</v>
      </c>
      <c r="E142" s="155">
        <v>14.002603830959323</v>
      </c>
      <c r="F142" s="155">
        <v>22.595982108141655</v>
      </c>
      <c r="G142" s="149" t="e">
        <f>#N/A</f>
        <v>#N/A</v>
      </c>
    </row>
    <row r="143" spans="1:7" x14ac:dyDescent="0.25">
      <c r="A143" s="123"/>
      <c r="B143" s="104" t="s">
        <v>507</v>
      </c>
      <c r="C143" s="148">
        <v>-1.2522714238188541</v>
      </c>
      <c r="D143" s="156">
        <v>23.245769197899971</v>
      </c>
      <c r="E143" s="156">
        <v>56.010415323837286</v>
      </c>
      <c r="F143" s="156">
        <v>90.383928432566606</v>
      </c>
      <c r="G143" s="149">
        <f>SUM(C143:F143)</f>
        <v>168.38784153048499</v>
      </c>
    </row>
    <row r="144" spans="1:7" x14ac:dyDescent="0.25">
      <c r="A144" s="123"/>
      <c r="B144" s="104" t="s">
        <v>508</v>
      </c>
      <c r="C144" s="157"/>
      <c r="D144" s="158"/>
      <c r="E144" s="158"/>
      <c r="F144" s="158"/>
      <c r="G144" s="149" t="e">
        <f>#N/A</f>
        <v>#N/A</v>
      </c>
    </row>
    <row r="145" spans="1:14" ht="47.25" x14ac:dyDescent="0.25">
      <c r="A145" s="123"/>
      <c r="B145" s="159" t="s">
        <v>509</v>
      </c>
      <c r="C145" s="157"/>
      <c r="D145" s="160">
        <v>1915.909030155856</v>
      </c>
      <c r="E145" s="160">
        <v>1948.2591186732507</v>
      </c>
      <c r="F145" s="161">
        <v>2025.269242961283</v>
      </c>
      <c r="G145" s="162" t="e">
        <f>#N/A</f>
        <v>#N/A</v>
      </c>
      <c r="H145" s="163" t="s">
        <v>510</v>
      </c>
      <c r="J145" s="164">
        <f>D145/C125-1</f>
        <v>0.53646810301971959</v>
      </c>
      <c r="K145" s="164">
        <f>E145/D125-1</f>
        <v>0.46114921422224286</v>
      </c>
      <c r="L145" s="164">
        <f>F145/E125-1</f>
        <v>0.50704954740082031</v>
      </c>
      <c r="M145" s="164"/>
      <c r="N145" s="164"/>
    </row>
    <row r="146" spans="1:14" x14ac:dyDescent="0.25">
      <c r="A146" s="123"/>
      <c r="B146" s="165" t="s">
        <v>511</v>
      </c>
      <c r="C146" s="166">
        <v>1724.034046882105</v>
      </c>
      <c r="D146" s="167">
        <v>1915.909030155856</v>
      </c>
      <c r="E146" s="167">
        <v>1948.2591186732507</v>
      </c>
      <c r="F146" s="168">
        <v>2025.269242961283</v>
      </c>
      <c r="G146" s="162" t="e">
        <f>#N/A</f>
        <v>#N/A</v>
      </c>
    </row>
    <row r="147" spans="1:14" x14ac:dyDescent="0.25">
      <c r="A147" s="123"/>
      <c r="B147" s="169" t="s">
        <v>512</v>
      </c>
      <c r="C147" s="170">
        <v>1369.5431204114091</v>
      </c>
      <c r="D147" s="171">
        <v>1452.5588335572888</v>
      </c>
      <c r="E147" s="171">
        <v>1498.8977883816333</v>
      </c>
      <c r="F147" s="172">
        <v>1549.1141150911051</v>
      </c>
      <c r="G147" s="149" t="e">
        <f>#N/A</f>
        <v>#N/A</v>
      </c>
    </row>
    <row r="148" spans="1:14" x14ac:dyDescent="0.25">
      <c r="A148" s="123"/>
      <c r="B148" s="169" t="s">
        <v>513</v>
      </c>
      <c r="C148" s="166">
        <v>77.856587970695998</v>
      </c>
      <c r="D148" s="155">
        <v>85.515458327796367</v>
      </c>
      <c r="E148" s="155">
        <v>58.442003379017152</v>
      </c>
      <c r="F148" s="173">
        <v>61.653881887384884</v>
      </c>
      <c r="G148" s="149" t="e">
        <f>#N/A</f>
        <v>#N/A</v>
      </c>
    </row>
    <row r="149" spans="1:14" x14ac:dyDescent="0.25">
      <c r="A149" s="123"/>
      <c r="B149" s="174" t="s">
        <v>514</v>
      </c>
      <c r="C149" s="166">
        <v>276.63433850000013</v>
      </c>
      <c r="D149" s="155">
        <v>377.83473827077086</v>
      </c>
      <c r="E149" s="155">
        <v>390.91932691260001</v>
      </c>
      <c r="F149" s="173">
        <v>414.50124598279302</v>
      </c>
      <c r="G149" s="149" t="e">
        <f>#N/A</f>
        <v>#N/A</v>
      </c>
    </row>
    <row r="150" spans="1:14" x14ac:dyDescent="0.25">
      <c r="A150" s="123"/>
      <c r="B150" s="169" t="s">
        <v>499</v>
      </c>
      <c r="C150" s="170">
        <v>0</v>
      </c>
      <c r="D150" s="171">
        <v>0</v>
      </c>
      <c r="E150" s="171">
        <v>0</v>
      </c>
      <c r="F150" s="172">
        <v>0</v>
      </c>
      <c r="G150" s="149" t="e">
        <f>#N/A</f>
        <v>#N/A</v>
      </c>
    </row>
    <row r="151" spans="1:14" x14ac:dyDescent="0.25">
      <c r="A151" s="123"/>
      <c r="B151" s="175" t="s">
        <v>515</v>
      </c>
      <c r="C151" s="166">
        <v>295.22475850000012</v>
      </c>
      <c r="D151" s="155">
        <v>335.91862003077091</v>
      </c>
      <c r="E151" s="155">
        <v>378.42838</v>
      </c>
      <c r="F151" s="173">
        <v>401.32329699000002</v>
      </c>
      <c r="G151" s="149" t="e">
        <f>#N/A</f>
        <v>#N/A</v>
      </c>
    </row>
    <row r="152" spans="1:14" x14ac:dyDescent="0.25">
      <c r="A152" s="123"/>
      <c r="B152" s="175" t="s">
        <v>516</v>
      </c>
      <c r="C152" s="166">
        <v>1623.4106802157148</v>
      </c>
      <c r="D152" s="155">
        <v>1630.193783011119</v>
      </c>
      <c r="E152" s="155">
        <v>1655.5192821354708</v>
      </c>
      <c r="F152" s="173">
        <v>1752.3612997969412</v>
      </c>
      <c r="G152" s="149" t="e">
        <f>#N/A</f>
        <v>#N/A</v>
      </c>
    </row>
    <row r="153" spans="1:14" x14ac:dyDescent="0.25">
      <c r="A153" s="123"/>
      <c r="B153" s="176" t="s">
        <v>517</v>
      </c>
      <c r="C153" s="166">
        <v>1559.4716585315348</v>
      </c>
      <c r="D153" s="155">
        <v>1572.4652165853802</v>
      </c>
      <c r="E153" s="155">
        <v>1599.1191961778977</v>
      </c>
      <c r="F153" s="173">
        <v>1678.4381597491545</v>
      </c>
      <c r="G153" s="149" t="e">
        <f>#N/A</f>
        <v>#N/A</v>
      </c>
    </row>
    <row r="154" spans="1:14" x14ac:dyDescent="0.25">
      <c r="A154" s="123"/>
      <c r="B154" s="175" t="s">
        <v>512</v>
      </c>
      <c r="C154" s="166">
        <v>1559.4716585315348</v>
      </c>
      <c r="D154" s="155">
        <v>1572.4652165853802</v>
      </c>
      <c r="E154" s="155">
        <v>1599.1191961778977</v>
      </c>
      <c r="F154" s="173">
        <v>1678.4381597491545</v>
      </c>
      <c r="G154" s="149" t="e">
        <f>#N/A</f>
        <v>#N/A</v>
      </c>
    </row>
    <row r="155" spans="1:14" x14ac:dyDescent="0.25">
      <c r="A155" s="123"/>
      <c r="B155" s="169" t="s">
        <v>513</v>
      </c>
      <c r="C155" s="166">
        <v>0</v>
      </c>
      <c r="D155" s="155">
        <v>0</v>
      </c>
      <c r="E155" s="155">
        <v>0</v>
      </c>
      <c r="F155" s="171">
        <v>0</v>
      </c>
      <c r="G155" s="149" t="e">
        <f>#N/A</f>
        <v>#N/A</v>
      </c>
    </row>
    <row r="156" spans="1:14" x14ac:dyDescent="0.25">
      <c r="A156" s="123"/>
      <c r="B156" s="169" t="s">
        <v>518</v>
      </c>
      <c r="C156" s="155"/>
      <c r="D156" s="155">
        <v>0</v>
      </c>
      <c r="E156" s="155">
        <v>0</v>
      </c>
      <c r="F156" s="173">
        <v>0</v>
      </c>
      <c r="G156" s="149" t="e">
        <f>#N/A</f>
        <v>#N/A</v>
      </c>
    </row>
    <row r="157" spans="1:14" x14ac:dyDescent="0.25">
      <c r="A157" s="123"/>
      <c r="B157" s="169" t="s">
        <v>499</v>
      </c>
      <c r="C157" s="171"/>
      <c r="D157" s="171">
        <v>0</v>
      </c>
      <c r="E157" s="171">
        <v>0</v>
      </c>
      <c r="F157" s="172">
        <v>0</v>
      </c>
      <c r="G157" s="149" t="e">
        <f>#N/A</f>
        <v>#N/A</v>
      </c>
    </row>
    <row r="158" spans="1:14" x14ac:dyDescent="0.25">
      <c r="A158" s="123"/>
      <c r="B158" s="169" t="s">
        <v>519</v>
      </c>
      <c r="C158" s="155">
        <v>63.939021684179998</v>
      </c>
      <c r="D158" s="155">
        <v>57.728566425738833</v>
      </c>
      <c r="E158" s="155">
        <v>56.40008595757309</v>
      </c>
      <c r="F158" s="173">
        <v>73.923140047786859</v>
      </c>
      <c r="G158" s="149" t="e">
        <f>#N/A</f>
        <v>#N/A</v>
      </c>
    </row>
    <row r="159" spans="1:14" ht="16.5" x14ac:dyDescent="0.25">
      <c r="A159" s="123"/>
      <c r="B159" s="177" t="s">
        <v>520</v>
      </c>
      <c r="C159" s="173">
        <v>0</v>
      </c>
      <c r="D159" s="173">
        <v>0</v>
      </c>
      <c r="E159" s="173">
        <v>0</v>
      </c>
      <c r="F159" s="173">
        <v>0</v>
      </c>
      <c r="G159" s="149" t="e">
        <f>#N/A</f>
        <v>#N/A</v>
      </c>
    </row>
    <row r="160" spans="1:14" x14ac:dyDescent="0.25">
      <c r="A160" s="123"/>
      <c r="B160" s="104" t="s">
        <v>521</v>
      </c>
      <c r="C160" s="171">
        <v>31.952114379999998</v>
      </c>
      <c r="D160" s="171">
        <v>24.37875</v>
      </c>
      <c r="E160" s="171">
        <v>21.532499999999999</v>
      </c>
      <c r="F160" s="172">
        <v>14.72625</v>
      </c>
      <c r="G160" s="149" t="e">
        <f>#N/A</f>
        <v>#N/A</v>
      </c>
    </row>
    <row r="161" spans="1:7" x14ac:dyDescent="0.25">
      <c r="A161" s="123"/>
      <c r="B161" s="178" t="s">
        <v>522</v>
      </c>
      <c r="C161" s="166">
        <v>100.62336666639021</v>
      </c>
      <c r="D161" s="155">
        <v>285.71524714473708</v>
      </c>
      <c r="E161" s="155">
        <v>292.73983653777987</v>
      </c>
      <c r="F161" s="173">
        <v>272.90794316434176</v>
      </c>
      <c r="G161" s="149" t="e">
        <f>#N/A</f>
        <v>#N/A</v>
      </c>
    </row>
    <row r="162" spans="1:7" x14ac:dyDescent="0.25">
      <c r="A162" s="123"/>
      <c r="B162" s="159" t="s">
        <v>523</v>
      </c>
      <c r="C162" s="166"/>
      <c r="D162" s="155"/>
      <c r="E162" s="155"/>
      <c r="F162" s="173"/>
      <c r="G162" s="149" t="e">
        <f>#N/A</f>
        <v>#N/A</v>
      </c>
    </row>
    <row r="163" spans="1:7" ht="16.5" x14ac:dyDescent="0.25">
      <c r="A163" s="123"/>
      <c r="B163" s="177" t="s">
        <v>511</v>
      </c>
      <c r="C163" s="179">
        <v>152.97232079999998</v>
      </c>
      <c r="D163" s="173">
        <v>0</v>
      </c>
      <c r="E163" s="173">
        <v>0</v>
      </c>
      <c r="F163" s="173">
        <v>0</v>
      </c>
      <c r="G163" s="149" t="e">
        <f>#N/A</f>
        <v>#N/A</v>
      </c>
    </row>
    <row r="164" spans="1:7" x14ac:dyDescent="0.25">
      <c r="A164" s="123"/>
      <c r="B164" s="104" t="s">
        <v>524</v>
      </c>
      <c r="C164" s="170">
        <v>253.27691816000001</v>
      </c>
      <c r="D164" s="171">
        <v>288.16000000000003</v>
      </c>
      <c r="E164" s="171">
        <v>239.29599999999999</v>
      </c>
      <c r="F164" s="172">
        <v>139.06199999999998</v>
      </c>
      <c r="G164" s="149" t="e">
        <f>#N/A</f>
        <v>#N/A</v>
      </c>
    </row>
    <row r="165" spans="1:7" x14ac:dyDescent="0.25">
      <c r="A165" s="123"/>
      <c r="B165" s="178" t="s">
        <v>525</v>
      </c>
      <c r="C165" s="166">
        <v>-100.30459736000003</v>
      </c>
      <c r="D165" s="155">
        <v>-288.16000000000003</v>
      </c>
      <c r="E165" s="155">
        <v>-239.29599999999999</v>
      </c>
      <c r="F165" s="173">
        <v>-139.06199999999998</v>
      </c>
      <c r="G165" s="149" t="e">
        <f>#N/A</f>
        <v>#N/A</v>
      </c>
    </row>
    <row r="166" spans="1:7" x14ac:dyDescent="0.25">
      <c r="A166" s="123"/>
      <c r="B166" s="180" t="s">
        <v>526</v>
      </c>
      <c r="C166" s="170"/>
      <c r="D166" s="171"/>
      <c r="E166" s="171"/>
      <c r="F166" s="172"/>
      <c r="G166" s="149" t="e">
        <f>#N/A</f>
        <v>#N/A</v>
      </c>
    </row>
    <row r="167" spans="1:7" x14ac:dyDescent="0.25">
      <c r="A167" s="123"/>
      <c r="B167" s="154" t="s">
        <v>511</v>
      </c>
      <c r="C167" s="166">
        <v>62</v>
      </c>
      <c r="D167" s="155">
        <v>0</v>
      </c>
      <c r="E167" s="155">
        <v>0</v>
      </c>
      <c r="F167" s="173">
        <v>0</v>
      </c>
      <c r="G167" s="149" t="e">
        <f>#N/A</f>
        <v>#N/A</v>
      </c>
    </row>
    <row r="168" spans="1:7" x14ac:dyDescent="0.25">
      <c r="A168" s="123"/>
      <c r="B168" s="174" t="s">
        <v>527</v>
      </c>
      <c r="C168" s="166">
        <v>0</v>
      </c>
      <c r="D168" s="155">
        <v>0</v>
      </c>
      <c r="E168" s="155">
        <v>0</v>
      </c>
      <c r="F168" s="173">
        <v>0</v>
      </c>
      <c r="G168" s="149" t="e">
        <f>#N/A</f>
        <v>#N/A</v>
      </c>
    </row>
    <row r="169" spans="1:7" x14ac:dyDescent="0.25">
      <c r="A169" s="123"/>
      <c r="B169" s="154" t="s">
        <v>528</v>
      </c>
      <c r="C169" s="166">
        <v>62</v>
      </c>
      <c r="D169" s="155">
        <v>0</v>
      </c>
      <c r="E169" s="155">
        <v>0</v>
      </c>
      <c r="F169" s="173">
        <v>0</v>
      </c>
      <c r="G169" s="149" t="e">
        <f>#N/A</f>
        <v>#N/A</v>
      </c>
    </row>
    <row r="170" spans="1:7" ht="16.5" x14ac:dyDescent="0.25">
      <c r="A170" s="123"/>
      <c r="B170" s="177" t="s">
        <v>529</v>
      </c>
      <c r="C170" s="166">
        <v>90</v>
      </c>
      <c r="D170" s="155">
        <v>23</v>
      </c>
      <c r="E170" s="155">
        <v>55.232457798005356</v>
      </c>
      <c r="F170" s="155">
        <v>119.23245779800537</v>
      </c>
      <c r="G170" s="149" t="e">
        <f>#N/A</f>
        <v>#N/A</v>
      </c>
    </row>
    <row r="171" spans="1:7" x14ac:dyDescent="0.25">
      <c r="A171" s="123"/>
      <c r="B171" s="104" t="s">
        <v>208</v>
      </c>
      <c r="C171" s="166">
        <v>90</v>
      </c>
      <c r="D171" s="155">
        <v>23</v>
      </c>
      <c r="E171" s="155">
        <v>55</v>
      </c>
      <c r="F171" s="173">
        <v>119</v>
      </c>
      <c r="G171" s="149" t="e">
        <f>#N/A</f>
        <v>#N/A</v>
      </c>
    </row>
    <row r="172" spans="1:7" x14ac:dyDescent="0.25">
      <c r="A172" s="123"/>
      <c r="B172" s="178" t="s">
        <v>530</v>
      </c>
      <c r="C172" s="170">
        <v>-28</v>
      </c>
      <c r="D172" s="171">
        <v>-23</v>
      </c>
      <c r="E172" s="171">
        <v>-55.232457798005356</v>
      </c>
      <c r="F172" s="172">
        <v>-119.23245779800537</v>
      </c>
      <c r="G172" s="149" t="e">
        <f>#N/A</f>
        <v>#N/A</v>
      </c>
    </row>
    <row r="173" spans="1:7" x14ac:dyDescent="0.25">
      <c r="A173" s="123"/>
      <c r="B173" s="181" t="s">
        <v>531</v>
      </c>
      <c r="C173" s="170">
        <v>-27.68123069360982</v>
      </c>
      <c r="D173" s="171">
        <v>-25.444752855262948</v>
      </c>
      <c r="E173" s="171">
        <v>-1.788621260225483</v>
      </c>
      <c r="F173" s="172">
        <v>14.613485366336405</v>
      </c>
      <c r="G173" s="149" t="e">
        <f>#N/A</f>
        <v>#N/A</v>
      </c>
    </row>
    <row r="174" spans="1:7" x14ac:dyDescent="0.25">
      <c r="A174" s="123"/>
      <c r="B174" s="181" t="s">
        <v>532</v>
      </c>
      <c r="C174" s="170">
        <v>0</v>
      </c>
      <c r="D174" s="171">
        <v>0</v>
      </c>
      <c r="E174" s="171">
        <v>0</v>
      </c>
      <c r="F174" s="172">
        <v>0</v>
      </c>
      <c r="G174" s="149" t="e">
        <f>#N/A</f>
        <v>#N/A</v>
      </c>
    </row>
    <row r="175" spans="1:7" x14ac:dyDescent="0.25">
      <c r="A175" s="123"/>
      <c r="B175" s="181" t="s">
        <v>533</v>
      </c>
      <c r="C175" s="170">
        <v>0</v>
      </c>
      <c r="D175" s="171">
        <v>0</v>
      </c>
      <c r="E175" s="171">
        <v>0</v>
      </c>
      <c r="F175" s="172">
        <v>0</v>
      </c>
      <c r="G175" s="149" t="e">
        <f>#N/A</f>
        <v>#N/A</v>
      </c>
    </row>
    <row r="176" spans="1:7" x14ac:dyDescent="0.25">
      <c r="A176" s="123"/>
      <c r="B176" s="181" t="s">
        <v>534</v>
      </c>
      <c r="C176" s="170">
        <v>0</v>
      </c>
      <c r="D176" s="171">
        <v>0</v>
      </c>
      <c r="E176" s="171">
        <v>0</v>
      </c>
      <c r="F176" s="172">
        <v>0</v>
      </c>
      <c r="G176" s="149" t="e">
        <f>#N/A</f>
        <v>#N/A</v>
      </c>
    </row>
    <row r="177" spans="1:8" x14ac:dyDescent="0.25">
      <c r="A177" s="123"/>
      <c r="B177" s="104" t="s">
        <v>535</v>
      </c>
      <c r="C177" s="170">
        <v>0</v>
      </c>
      <c r="D177" s="171">
        <v>0</v>
      </c>
      <c r="E177" s="171">
        <v>0</v>
      </c>
      <c r="F177" s="171">
        <v>0</v>
      </c>
      <c r="G177" s="149" t="e">
        <f>#N/A</f>
        <v>#N/A</v>
      </c>
    </row>
    <row r="178" spans="1:8" x14ac:dyDescent="0.25">
      <c r="A178" s="123"/>
      <c r="B178" s="104" t="s">
        <v>536</v>
      </c>
      <c r="C178" s="170">
        <v>0</v>
      </c>
      <c r="D178" s="171">
        <v>0</v>
      </c>
      <c r="E178" s="171">
        <v>0</v>
      </c>
      <c r="F178" s="172">
        <v>0</v>
      </c>
      <c r="G178" s="149" t="e">
        <f>#N/A</f>
        <v>#N/A</v>
      </c>
    </row>
    <row r="179" spans="1:8" x14ac:dyDescent="0.25">
      <c r="A179" s="123"/>
      <c r="B179" s="181" t="s">
        <v>531</v>
      </c>
      <c r="C179" s="166">
        <v>-27.68123069360982</v>
      </c>
      <c r="D179" s="155">
        <v>-25.444752855262948</v>
      </c>
      <c r="E179" s="155">
        <v>-1.788621260225483</v>
      </c>
      <c r="F179" s="173">
        <v>14.613485366336405</v>
      </c>
      <c r="G179" s="149" t="e">
        <f>#N/A</f>
        <v>#N/A</v>
      </c>
    </row>
    <row r="180" spans="1:8" x14ac:dyDescent="0.25">
      <c r="A180" s="123"/>
      <c r="B180" s="174" t="s">
        <v>537</v>
      </c>
      <c r="C180" s="170">
        <v>-27.68123069360982</v>
      </c>
      <c r="D180" s="171">
        <v>-25.444752855262948</v>
      </c>
      <c r="E180" s="171">
        <v>-27.233374115488431</v>
      </c>
      <c r="F180" s="172">
        <v>-12.619888749152025</v>
      </c>
      <c r="G180" s="149" t="e">
        <f>#N/A</f>
        <v>#N/A</v>
      </c>
    </row>
    <row r="181" spans="1:8" x14ac:dyDescent="0.25">
      <c r="A181" s="123"/>
      <c r="B181" s="174" t="s">
        <v>538</v>
      </c>
      <c r="C181" s="170">
        <v>79.32396158499958</v>
      </c>
      <c r="D181" s="171">
        <v>51.642730891390244</v>
      </c>
      <c r="E181" s="171">
        <v>26.197978036127296</v>
      </c>
      <c r="F181" s="172">
        <v>24.409356775901813</v>
      </c>
      <c r="G181" s="149" t="e">
        <f>#N/A</f>
        <v>#N/A</v>
      </c>
    </row>
    <row r="182" spans="1:8" x14ac:dyDescent="0.25">
      <c r="A182" s="123"/>
      <c r="B182" s="123" t="s">
        <v>539</v>
      </c>
      <c r="C182" s="182">
        <v>225</v>
      </c>
      <c r="D182" s="183">
        <v>197</v>
      </c>
      <c r="E182" s="183">
        <v>174</v>
      </c>
      <c r="F182" s="183">
        <v>119</v>
      </c>
      <c r="G182" s="149" t="e">
        <f>#N/A</f>
        <v>#N/A</v>
      </c>
    </row>
    <row r="183" spans="1:8" x14ac:dyDescent="0.25">
      <c r="A183" s="123"/>
      <c r="B183" s="123" t="s">
        <v>540</v>
      </c>
      <c r="C183" s="182">
        <v>197</v>
      </c>
      <c r="D183" s="123">
        <v>174</v>
      </c>
      <c r="E183" s="123">
        <v>119</v>
      </c>
      <c r="F183" s="123">
        <v>0</v>
      </c>
      <c r="G183" s="149">
        <f>SUM(C183:F183)</f>
        <v>490</v>
      </c>
    </row>
    <row r="188" spans="1:8" x14ac:dyDescent="0.25">
      <c r="A188" s="184"/>
      <c r="B188" s="184"/>
      <c r="C188" s="184"/>
      <c r="D188" s="185"/>
      <c r="E188" s="185"/>
      <c r="F188" s="185"/>
      <c r="G188" s="106"/>
    </row>
    <row r="189" spans="1:8" x14ac:dyDescent="0.25">
      <c r="A189" s="186"/>
      <c r="B189" s="187" t="s">
        <v>541</v>
      </c>
      <c r="C189" s="187"/>
      <c r="D189" s="188"/>
      <c r="E189" s="188"/>
      <c r="F189" s="188"/>
      <c r="G189" s="188"/>
      <c r="H189" s="189"/>
    </row>
    <row r="190" spans="1:8" x14ac:dyDescent="0.25">
      <c r="A190" s="186"/>
      <c r="B190" s="190" t="s">
        <v>542</v>
      </c>
      <c r="C190" s="190">
        <v>2016</v>
      </c>
      <c r="D190" s="190">
        <v>2017</v>
      </c>
      <c r="E190" s="190">
        <v>2018</v>
      </c>
      <c r="F190" s="190">
        <v>2019</v>
      </c>
      <c r="G190" s="190" t="s">
        <v>345</v>
      </c>
      <c r="H190" s="191" t="s">
        <v>543</v>
      </c>
    </row>
    <row r="191" spans="1:8" x14ac:dyDescent="0.25">
      <c r="A191" s="186"/>
      <c r="B191" s="188" t="s">
        <v>460</v>
      </c>
      <c r="C191" s="192">
        <f>C63-C75</f>
        <v>1.1800000000022237E-2</v>
      </c>
      <c r="D191" s="192">
        <f>D63-D75</f>
        <v>-6.5399999994042446E-4</v>
      </c>
      <c r="E191" s="192">
        <f>E63-E75</f>
        <v>1.1772999951631391E-4</v>
      </c>
      <c r="F191" s="192">
        <f>F63-F75</f>
        <v>2.1111852701949374E-3</v>
      </c>
      <c r="G191" s="193">
        <f>SUM(C191:F191)</f>
        <v>1.3374915269793064E-2</v>
      </c>
      <c r="H191" s="194"/>
    </row>
    <row r="192" spans="1:8" ht="47.25" x14ac:dyDescent="0.25">
      <c r="A192" s="186"/>
      <c r="B192" s="188" t="s">
        <v>544</v>
      </c>
      <c r="C192" s="192">
        <f>C58-C90</f>
        <v>9.4594271186440473</v>
      </c>
      <c r="D192" s="192">
        <f>D58-D90</f>
        <v>-9.9762711876394405E-5</v>
      </c>
      <c r="E192" s="192">
        <f>E58-E90</f>
        <v>1.7958813479879154E-5</v>
      </c>
      <c r="F192" s="192">
        <f>F58-F90</f>
        <v>3.2204521069800762E-4</v>
      </c>
      <c r="G192" s="193">
        <f>SUM(D192:F192)</f>
        <v>2.4024131230149237E-4</v>
      </c>
      <c r="H192" s="195" t="s">
        <v>545</v>
      </c>
    </row>
    <row r="193" spans="1:9" x14ac:dyDescent="0.25">
      <c r="A193" s="186"/>
      <c r="B193" s="188"/>
      <c r="C193" s="188"/>
      <c r="D193" s="188"/>
      <c r="E193" s="188"/>
      <c r="F193" s="188"/>
      <c r="G193" s="188"/>
      <c r="H193" s="194"/>
    </row>
    <row r="194" spans="1:9" x14ac:dyDescent="0.25">
      <c r="A194" s="196"/>
      <c r="B194" s="187" t="s">
        <v>546</v>
      </c>
      <c r="C194" s="187"/>
      <c r="D194" s="188"/>
      <c r="E194" s="188"/>
      <c r="F194" s="188"/>
      <c r="G194" s="188"/>
      <c r="H194" s="194"/>
    </row>
    <row r="195" spans="1:9" x14ac:dyDescent="0.25">
      <c r="A195" s="196"/>
      <c r="B195" s="190" t="s">
        <v>542</v>
      </c>
      <c r="C195" s="190">
        <v>2016</v>
      </c>
      <c r="D195" s="190">
        <v>2017</v>
      </c>
      <c r="E195" s="190">
        <v>2018</v>
      </c>
      <c r="F195" s="190">
        <v>2019</v>
      </c>
      <c r="G195" s="190" t="s">
        <v>345</v>
      </c>
      <c r="H195" s="191" t="s">
        <v>543</v>
      </c>
    </row>
    <row r="196" spans="1:9" x14ac:dyDescent="0.25">
      <c r="A196" s="196"/>
      <c r="B196" s="188" t="s">
        <v>442</v>
      </c>
      <c r="C196" s="197">
        <f>C48-C169</f>
        <v>0</v>
      </c>
      <c r="D196" s="197">
        <f>D48-D169</f>
        <v>0</v>
      </c>
      <c r="E196" s="197">
        <f>E48-E169</f>
        <v>0</v>
      </c>
      <c r="F196" s="197">
        <f>F48-F169</f>
        <v>0</v>
      </c>
      <c r="G196" s="198">
        <f>SUM(C196:F196)</f>
        <v>0</v>
      </c>
      <c r="H196" s="195"/>
    </row>
    <row r="197" spans="1:9" x14ac:dyDescent="0.25">
      <c r="A197" s="196"/>
      <c r="B197" s="188" t="s">
        <v>547</v>
      </c>
      <c r="C197" s="199">
        <f>C171-C53</f>
        <v>0</v>
      </c>
      <c r="D197" s="199">
        <f>D171-D53</f>
        <v>0</v>
      </c>
      <c r="E197" s="199">
        <f>E171-E53</f>
        <v>0</v>
      </c>
      <c r="F197" s="199">
        <f>F171-F53</f>
        <v>0</v>
      </c>
      <c r="G197" s="198">
        <f>SUM(D197:F197)</f>
        <v>0</v>
      </c>
      <c r="H197" s="195"/>
    </row>
    <row r="198" spans="1:9" x14ac:dyDescent="0.25">
      <c r="A198" s="196"/>
      <c r="B198" s="200" t="s">
        <v>548</v>
      </c>
      <c r="C198" s="199">
        <f>C237-C240</f>
        <v>536.44833082207924</v>
      </c>
      <c r="D198" s="199" t="e">
        <f>#N/A</f>
        <v>#N/A</v>
      </c>
      <c r="E198" s="199" t="e">
        <f>#N/A</f>
        <v>#N/A</v>
      </c>
      <c r="F198" s="199" t="e">
        <f>#N/A</f>
        <v>#N/A</v>
      </c>
      <c r="G198" s="198" t="e">
        <f>SUM(D198:F198)</f>
        <v>#N/A</v>
      </c>
      <c r="H198" s="671" t="s">
        <v>549</v>
      </c>
    </row>
    <row r="199" spans="1:9" x14ac:dyDescent="0.25">
      <c r="A199" s="196"/>
      <c r="B199" s="200" t="s">
        <v>550</v>
      </c>
      <c r="C199" s="199">
        <f>C238-C241</f>
        <v>303.46208836476376</v>
      </c>
      <c r="D199" s="199" t="e">
        <f>D238-D241</f>
        <v>#N/A</v>
      </c>
      <c r="E199" s="199" t="e">
        <f>#N/A</f>
        <v>#N/A</v>
      </c>
      <c r="F199" s="199" t="e">
        <f>#N/A</f>
        <v>#N/A</v>
      </c>
      <c r="G199" s="198" t="e">
        <f>SUM(D199:F199)</f>
        <v>#N/A</v>
      </c>
      <c r="H199" s="671"/>
    </row>
    <row r="200" spans="1:9" x14ac:dyDescent="0.25">
      <c r="A200" s="196"/>
      <c r="B200" s="188" t="s">
        <v>551</v>
      </c>
      <c r="C200" s="199">
        <f>C70-C183</f>
        <v>0</v>
      </c>
      <c r="D200" s="199">
        <f>D70-D183</f>
        <v>0</v>
      </c>
      <c r="E200" s="199">
        <f>E70-E183</f>
        <v>0</v>
      </c>
      <c r="F200" s="199">
        <f>F70-F183</f>
        <v>0</v>
      </c>
      <c r="G200" s="198">
        <f>SUM(D200:F200)</f>
        <v>0</v>
      </c>
      <c r="H200" s="201"/>
    </row>
    <row r="201" spans="1:9" x14ac:dyDescent="0.25">
      <c r="A201" s="196"/>
      <c r="B201" s="188"/>
      <c r="C201" s="188"/>
      <c r="D201" s="202"/>
      <c r="E201" s="202"/>
      <c r="F201" s="202"/>
      <c r="G201" s="203"/>
      <c r="H201" s="194"/>
    </row>
    <row r="202" spans="1:9" x14ac:dyDescent="0.25">
      <c r="A202" s="186"/>
      <c r="B202" s="187" t="s">
        <v>552</v>
      </c>
      <c r="C202" s="187"/>
      <c r="D202" s="188"/>
      <c r="E202" s="188"/>
      <c r="F202" s="188"/>
      <c r="G202" s="188"/>
      <c r="H202" s="194"/>
    </row>
    <row r="203" spans="1:9" x14ac:dyDescent="0.25">
      <c r="A203" s="186"/>
      <c r="B203" s="190" t="s">
        <v>542</v>
      </c>
      <c r="C203" s="190">
        <v>2016</v>
      </c>
      <c r="D203" s="190">
        <v>2017</v>
      </c>
      <c r="E203" s="190">
        <v>2018</v>
      </c>
      <c r="F203" s="190">
        <v>2019</v>
      </c>
      <c r="G203" s="190" t="s">
        <v>345</v>
      </c>
      <c r="H203" s="191" t="s">
        <v>543</v>
      </c>
    </row>
    <row r="204" spans="1:9" x14ac:dyDescent="0.25">
      <c r="A204" s="186"/>
      <c r="B204" s="188" t="s">
        <v>495</v>
      </c>
      <c r="C204" s="199">
        <f>C125-C4</f>
        <v>-224.45218664173444</v>
      </c>
      <c r="D204" s="199">
        <f>D125-D4</f>
        <v>-240.00741193831641</v>
      </c>
      <c r="E204" s="199">
        <f>E125-E4</f>
        <v>-241.89547341808429</v>
      </c>
      <c r="F204" s="199">
        <f>F125-F4</f>
        <v>-251.63285754971025</v>
      </c>
      <c r="G204" s="198" t="e">
        <f>#N/A</f>
        <v>#N/A</v>
      </c>
      <c r="H204" s="666" t="s">
        <v>553</v>
      </c>
    </row>
    <row r="205" spans="1:9" x14ac:dyDescent="0.25">
      <c r="A205" s="186"/>
      <c r="B205" s="188" t="s">
        <v>501</v>
      </c>
      <c r="C205" s="199">
        <f>C131-C8</f>
        <v>-270.30373199999985</v>
      </c>
      <c r="D205" s="199">
        <f>D131-D8</f>
        <v>-288.54210599999988</v>
      </c>
      <c r="E205" s="199">
        <f>E131-E8</f>
        <v>-291.10388399999988</v>
      </c>
      <c r="F205" s="199">
        <f>F131-F8</f>
        <v>-298.31975999999986</v>
      </c>
      <c r="G205" s="198" t="e">
        <f>#N/A</f>
        <v>#N/A</v>
      </c>
      <c r="H205" s="666"/>
    </row>
    <row r="206" spans="1:9" x14ac:dyDescent="0.25">
      <c r="A206" s="186"/>
      <c r="B206" s="188" t="s">
        <v>504</v>
      </c>
      <c r="C206" s="199">
        <f>C139-C22</f>
        <v>45.851545358265412</v>
      </c>
      <c r="D206" s="199">
        <f>D139-D22</f>
        <v>48.534694061683467</v>
      </c>
      <c r="E206" s="199">
        <f>E139-E22</f>
        <v>49.208410581915587</v>
      </c>
      <c r="F206" s="199">
        <f>F139-F22</f>
        <v>46.686902450289608</v>
      </c>
      <c r="G206" s="198" t="e">
        <f>#N/A</f>
        <v>#N/A</v>
      </c>
      <c r="H206" s="666"/>
    </row>
    <row r="207" spans="1:9" x14ac:dyDescent="0.25">
      <c r="A207" s="186"/>
      <c r="B207" s="188" t="s">
        <v>505</v>
      </c>
      <c r="C207" s="199">
        <f>C140-C28</f>
        <v>-40.314687774850881</v>
      </c>
      <c r="D207" s="199">
        <f>D140-D28</f>
        <v>132.11620969997443</v>
      </c>
      <c r="E207" s="199">
        <f>E140-E28</f>
        <v>171.96989354488619</v>
      </c>
      <c r="F207" s="199">
        <f>F140-F28</f>
        <v>199.49066877985499</v>
      </c>
      <c r="G207" s="198" t="e">
        <f>#N/A</f>
        <v>#N/A</v>
      </c>
      <c r="H207" s="666"/>
      <c r="I207" s="106"/>
    </row>
    <row r="208" spans="1:9" x14ac:dyDescent="0.25">
      <c r="A208" s="186"/>
      <c r="B208" s="188" t="s">
        <v>422</v>
      </c>
      <c r="C208" s="199">
        <f>C141-C30</f>
        <v>0</v>
      </c>
      <c r="D208" s="199">
        <f>D141-D30</f>
        <v>0</v>
      </c>
      <c r="E208" s="199">
        <f>E141-E30</f>
        <v>0</v>
      </c>
      <c r="F208" s="199">
        <f>F141-F30</f>
        <v>0</v>
      </c>
      <c r="G208" s="198" t="e">
        <f>#N/A</f>
        <v>#N/A</v>
      </c>
      <c r="H208" s="195"/>
    </row>
    <row r="209" spans="1:8" x14ac:dyDescent="0.25">
      <c r="A209" s="186"/>
      <c r="B209" s="188" t="s">
        <v>426</v>
      </c>
      <c r="C209" s="199">
        <f>C142-C32</f>
        <v>0</v>
      </c>
      <c r="D209" s="199" t="e">
        <f>#N/A</f>
        <v>#N/A</v>
      </c>
      <c r="E209" s="199" t="e">
        <f>#N/A</f>
        <v>#N/A</v>
      </c>
      <c r="F209" s="199" t="e">
        <f>#N/A</f>
        <v>#N/A</v>
      </c>
      <c r="G209" s="198" t="e">
        <f>#N/A</f>
        <v>#N/A</v>
      </c>
      <c r="H209" s="195"/>
    </row>
    <row r="210" spans="1:8" x14ac:dyDescent="0.25">
      <c r="A210" s="186"/>
      <c r="B210" s="188" t="s">
        <v>507</v>
      </c>
      <c r="C210" s="199">
        <f>C143-C33</f>
        <v>2.8421709430404007E-14</v>
      </c>
      <c r="D210" s="199" t="e">
        <f>#N/A</f>
        <v>#N/A</v>
      </c>
      <c r="E210" s="199" t="e">
        <f>#N/A</f>
        <v>#N/A</v>
      </c>
      <c r="F210" s="199" t="e">
        <f>#N/A</f>
        <v>#N/A</v>
      </c>
      <c r="G210" s="198" t="e">
        <f>#N/A</f>
        <v>#N/A</v>
      </c>
      <c r="H210" s="204"/>
    </row>
    <row r="211" spans="1:8" x14ac:dyDescent="0.25">
      <c r="A211" s="186"/>
      <c r="B211" s="188"/>
      <c r="C211" s="188"/>
      <c r="D211" s="188"/>
      <c r="E211" s="188"/>
      <c r="F211" s="188"/>
      <c r="G211" s="188"/>
      <c r="H211" s="204"/>
    </row>
    <row r="212" spans="1:8" x14ac:dyDescent="0.25">
      <c r="A212" s="186"/>
      <c r="B212" s="187" t="s">
        <v>554</v>
      </c>
      <c r="C212" s="187"/>
      <c r="D212" s="188"/>
      <c r="E212" s="188"/>
      <c r="F212" s="188"/>
      <c r="G212" s="188"/>
      <c r="H212" s="204"/>
    </row>
    <row r="213" spans="1:8" x14ac:dyDescent="0.25">
      <c r="A213" s="196"/>
      <c r="B213" s="190" t="s">
        <v>542</v>
      </c>
      <c r="C213" s="190">
        <v>2016</v>
      </c>
      <c r="D213" s="190">
        <v>2017</v>
      </c>
      <c r="E213" s="190">
        <v>2018</v>
      </c>
      <c r="F213" s="190">
        <v>2019</v>
      </c>
      <c r="G213" s="190" t="s">
        <v>345</v>
      </c>
      <c r="H213" s="191" t="s">
        <v>543</v>
      </c>
    </row>
    <row r="214" spans="1:8" x14ac:dyDescent="0.25">
      <c r="A214" s="196"/>
      <c r="B214" s="188" t="s">
        <v>555</v>
      </c>
      <c r="C214" s="199">
        <f>C164-C75</f>
        <v>1.1800000000022237E-2</v>
      </c>
      <c r="D214" s="199">
        <f>D164-D75</f>
        <v>-6.5399999994042446E-4</v>
      </c>
      <c r="E214" s="199">
        <f>E164-E75</f>
        <v>1.1772999951631391E-4</v>
      </c>
      <c r="F214" s="199">
        <f>F164-F75</f>
        <v>2.1111852701949374E-3</v>
      </c>
      <c r="G214" s="198">
        <f>SUM(C214:F214)</f>
        <v>1.3374915269793064E-2</v>
      </c>
      <c r="H214" s="204"/>
    </row>
    <row r="215" spans="1:8" x14ac:dyDescent="0.25">
      <c r="A215" s="196"/>
      <c r="B215" s="200" t="s">
        <v>556</v>
      </c>
      <c r="C215" s="205">
        <f>C239-C67</f>
        <v>0</v>
      </c>
      <c r="D215" s="205" t="e">
        <f>D239-D67</f>
        <v>#N/A</v>
      </c>
      <c r="E215" s="205" t="e">
        <f>E239-E67</f>
        <v>#N/A</v>
      </c>
      <c r="F215" s="205" t="e">
        <f>F239-F67</f>
        <v>#N/A</v>
      </c>
      <c r="G215" s="198" t="e">
        <f>SUM(D215:F215)</f>
        <v>#N/A</v>
      </c>
      <c r="H215" s="204"/>
    </row>
    <row r="216" spans="1:8" x14ac:dyDescent="0.25">
      <c r="A216" s="196"/>
      <c r="B216" s="206" t="s">
        <v>557</v>
      </c>
      <c r="C216" s="199">
        <f>(C182-C183)-(C171-C167)</f>
        <v>0</v>
      </c>
      <c r="D216" s="199">
        <f>(D182-D183)-(D171-D167)</f>
        <v>0</v>
      </c>
      <c r="E216" s="199">
        <f>(E182-E183)-(E171-E167)</f>
        <v>0</v>
      </c>
      <c r="F216" s="199">
        <f>(F182-F183)-(F171-F167)</f>
        <v>0</v>
      </c>
      <c r="G216" s="198">
        <f>SUM(D216:F216)</f>
        <v>0</v>
      </c>
      <c r="H216" s="195"/>
    </row>
    <row r="217" spans="1:8" x14ac:dyDescent="0.25">
      <c r="A217" s="196"/>
      <c r="B217" s="188"/>
      <c r="C217" s="188"/>
      <c r="D217" s="207"/>
      <c r="E217" s="207"/>
      <c r="F217" s="207"/>
      <c r="G217" s="188"/>
      <c r="H217" s="204"/>
    </row>
    <row r="218" spans="1:8" x14ac:dyDescent="0.25">
      <c r="A218" s="196"/>
      <c r="B218" s="187" t="s">
        <v>558</v>
      </c>
      <c r="C218" s="187"/>
      <c r="D218" s="188"/>
      <c r="E218" s="188"/>
      <c r="F218" s="188"/>
      <c r="G218" s="188"/>
      <c r="H218" s="204"/>
    </row>
    <row r="219" spans="1:8" x14ac:dyDescent="0.25">
      <c r="A219" s="196"/>
      <c r="B219" s="190" t="s">
        <v>542</v>
      </c>
      <c r="C219" s="190">
        <v>2016</v>
      </c>
      <c r="D219" s="190">
        <v>2017</v>
      </c>
      <c r="E219" s="190">
        <v>2018</v>
      </c>
      <c r="F219" s="190">
        <v>2019</v>
      </c>
      <c r="G219" s="190" t="s">
        <v>345</v>
      </c>
      <c r="H219" s="191" t="s">
        <v>543</v>
      </c>
    </row>
    <row r="220" spans="1:8" x14ac:dyDescent="0.25">
      <c r="A220" s="196"/>
      <c r="B220" s="208" t="s">
        <v>559</v>
      </c>
      <c r="C220" s="209">
        <f>C15</f>
        <v>182.08791219999995</v>
      </c>
      <c r="D220" s="209">
        <f>D15</f>
        <v>248.444089961</v>
      </c>
      <c r="E220" s="209">
        <f>E15</f>
        <v>249.09855200399997</v>
      </c>
      <c r="F220" s="209">
        <f>F15</f>
        <v>247.51132661719998</v>
      </c>
      <c r="G220" s="209">
        <f>SUM(C220:F220)</f>
        <v>927.14188078219991</v>
      </c>
    </row>
    <row r="221" spans="1:8" x14ac:dyDescent="0.25">
      <c r="A221" s="196"/>
      <c r="B221" s="206" t="s">
        <v>560</v>
      </c>
      <c r="C221" s="192">
        <f>C33</f>
        <v>-1.2522714238188826</v>
      </c>
      <c r="D221" s="192">
        <f>D33</f>
        <v>23.245769197900064</v>
      </c>
      <c r="E221" s="192">
        <f>E33</f>
        <v>56.010415323837421</v>
      </c>
      <c r="F221" s="192">
        <f>F33</f>
        <v>90.383928432566563</v>
      </c>
      <c r="G221" s="192">
        <f>SUM(C221:F221)</f>
        <v>168.38784153048516</v>
      </c>
      <c r="H221" s="204"/>
    </row>
    <row r="222" spans="1:8" x14ac:dyDescent="0.25">
      <c r="A222" s="196"/>
      <c r="B222" s="208" t="s">
        <v>561</v>
      </c>
      <c r="C222" s="209">
        <f>C38</f>
        <v>0</v>
      </c>
      <c r="D222" s="209">
        <f>D38</f>
        <v>0</v>
      </c>
      <c r="E222" s="210">
        <f>E38</f>
        <v>0.23245779800536015</v>
      </c>
      <c r="F222" s="210">
        <f>F38</f>
        <v>0.56010435361397781</v>
      </c>
      <c r="G222" s="209">
        <f>SUM(C222:F222)</f>
        <v>0.79256215161933796</v>
      </c>
    </row>
    <row r="223" spans="1:8" ht="47.25" x14ac:dyDescent="0.25">
      <c r="A223" s="196"/>
      <c r="B223" s="211" t="s">
        <v>562</v>
      </c>
      <c r="C223" s="212">
        <f>C222/C221</f>
        <v>0</v>
      </c>
      <c r="D223" s="212">
        <f>D222/D221</f>
        <v>0</v>
      </c>
      <c r="E223" s="212">
        <f>E222/E221</f>
        <v>4.1502602089513278E-3</v>
      </c>
      <c r="F223" s="212">
        <f>F222/F221</f>
        <v>6.196946330252277E-3</v>
      </c>
      <c r="G223" s="212">
        <f>G222/G221</f>
        <v>4.7067659067050365E-3</v>
      </c>
      <c r="H223" s="195" t="s">
        <v>563</v>
      </c>
    </row>
    <row r="224" spans="1:8" x14ac:dyDescent="0.25">
      <c r="A224" s="196"/>
      <c r="B224" s="208" t="s">
        <v>564</v>
      </c>
      <c r="C224" s="209">
        <f>C181</f>
        <v>79.32396158499958</v>
      </c>
      <c r="D224" s="209">
        <f>D181</f>
        <v>51.642730891390244</v>
      </c>
      <c r="E224" s="209">
        <f>E181</f>
        <v>26.197978036127296</v>
      </c>
      <c r="F224" s="209">
        <f>F181</f>
        <v>24.409356775901813</v>
      </c>
      <c r="G224" s="209"/>
      <c r="H224" s="204"/>
    </row>
    <row r="225" spans="1:8" x14ac:dyDescent="0.25">
      <c r="A225" s="196"/>
      <c r="B225" s="206" t="s">
        <v>153</v>
      </c>
      <c r="C225" s="199">
        <f>C224+C242</f>
        <v>51.642730891389903</v>
      </c>
      <c r="D225" s="199">
        <f>D224+D242</f>
        <v>26.197978036127239</v>
      </c>
      <c r="E225" s="199">
        <f>E224+E242</f>
        <v>24.409356775901841</v>
      </c>
      <c r="F225" s="199">
        <f>F224+F242</f>
        <v>39.022842142238403</v>
      </c>
      <c r="G225" s="213"/>
      <c r="H225" s="204"/>
    </row>
    <row r="226" spans="1:8" x14ac:dyDescent="0.25">
      <c r="A226" s="196"/>
      <c r="B226" s="214" t="s">
        <v>565</v>
      </c>
      <c r="C226" s="192">
        <f>C225-D224</f>
        <v>-3.4106051316484809E-13</v>
      </c>
      <c r="D226" s="192">
        <f>D225-E224</f>
        <v>-5.6843418860808015E-14</v>
      </c>
      <c r="E226" s="192">
        <f>E225-F224</f>
        <v>2.8421709430404007E-14</v>
      </c>
      <c r="F226" s="192"/>
      <c r="G226" s="192"/>
      <c r="H226" s="195"/>
    </row>
    <row r="227" spans="1:8" x14ac:dyDescent="0.25">
      <c r="A227" s="196"/>
      <c r="B227" s="208" t="s">
        <v>566</v>
      </c>
      <c r="C227" s="209">
        <f>C161</f>
        <v>100.62336666639021</v>
      </c>
      <c r="D227" s="209">
        <f>D161</f>
        <v>285.71524714473708</v>
      </c>
      <c r="E227" s="209">
        <f>E161</f>
        <v>292.73983653777987</v>
      </c>
      <c r="F227" s="209">
        <f>F161</f>
        <v>272.90794316434176</v>
      </c>
      <c r="G227" s="215"/>
      <c r="H227" s="204"/>
    </row>
    <row r="228" spans="1:8" x14ac:dyDescent="0.25">
      <c r="A228" s="196"/>
      <c r="B228" s="206" t="s">
        <v>567</v>
      </c>
      <c r="C228" s="199">
        <f>C165</f>
        <v>-100.30459736000003</v>
      </c>
      <c r="D228" s="199">
        <f>D165</f>
        <v>-288.16000000000003</v>
      </c>
      <c r="E228" s="199">
        <f>E165</f>
        <v>-239.29599999999999</v>
      </c>
      <c r="F228" s="199">
        <f>F165</f>
        <v>-139.06199999999998</v>
      </c>
      <c r="G228" s="215"/>
      <c r="H228" s="204"/>
    </row>
    <row r="229" spans="1:8" x14ac:dyDescent="0.25">
      <c r="A229" s="196"/>
      <c r="B229" s="206" t="s">
        <v>568</v>
      </c>
      <c r="C229" s="199">
        <f>C172</f>
        <v>-28</v>
      </c>
      <c r="D229" s="199">
        <f>D172</f>
        <v>-23</v>
      </c>
      <c r="E229" s="199">
        <f>E172</f>
        <v>-55.232457798005356</v>
      </c>
      <c r="F229" s="199">
        <f>F172</f>
        <v>-119.23245779800537</v>
      </c>
      <c r="G229" s="215"/>
      <c r="H229" s="204"/>
    </row>
    <row r="230" spans="1:8" x14ac:dyDescent="0.25">
      <c r="A230" s="196"/>
      <c r="B230" s="211" t="s">
        <v>569</v>
      </c>
      <c r="C230" s="199">
        <f>C171</f>
        <v>90</v>
      </c>
      <c r="D230" s="199">
        <f>D171</f>
        <v>23</v>
      </c>
      <c r="E230" s="199">
        <f>E171</f>
        <v>55</v>
      </c>
      <c r="F230" s="199">
        <f>F171</f>
        <v>119</v>
      </c>
      <c r="G230" s="215"/>
      <c r="H230" s="204"/>
    </row>
    <row r="231" spans="1:8" x14ac:dyDescent="0.25">
      <c r="A231" s="196"/>
      <c r="B231" s="211" t="s">
        <v>570</v>
      </c>
      <c r="C231" s="199">
        <f>C55</f>
        <v>90</v>
      </c>
      <c r="D231" s="199">
        <f>D55</f>
        <v>23</v>
      </c>
      <c r="E231" s="199">
        <f>E55</f>
        <v>55</v>
      </c>
      <c r="F231" s="199">
        <f>F55</f>
        <v>119</v>
      </c>
      <c r="G231" s="215"/>
      <c r="H231" s="204"/>
    </row>
    <row r="232" spans="1:8" x14ac:dyDescent="0.25">
      <c r="A232" s="196"/>
      <c r="B232" s="211" t="s">
        <v>571</v>
      </c>
      <c r="C232" s="199">
        <f>C169</f>
        <v>62</v>
      </c>
      <c r="D232" s="199">
        <f>D169</f>
        <v>0</v>
      </c>
      <c r="E232" s="199">
        <f>E169</f>
        <v>0</v>
      </c>
      <c r="F232" s="199">
        <f>F169</f>
        <v>0</v>
      </c>
      <c r="G232" s="215"/>
      <c r="H232" s="204"/>
    </row>
    <row r="233" spans="1:8" x14ac:dyDescent="0.25">
      <c r="A233" s="196"/>
      <c r="B233" s="211" t="s">
        <v>570</v>
      </c>
      <c r="C233" s="199">
        <f>C50</f>
        <v>62</v>
      </c>
      <c r="D233" s="199">
        <f>D50</f>
        <v>0</v>
      </c>
      <c r="E233" s="199">
        <f>E50</f>
        <v>0</v>
      </c>
      <c r="F233" s="199">
        <f>F50</f>
        <v>0</v>
      </c>
      <c r="G233" s="188"/>
      <c r="H233" s="204"/>
    </row>
    <row r="234" spans="1:8" x14ac:dyDescent="0.25">
      <c r="A234" s="196"/>
      <c r="B234" s="206" t="s">
        <v>572</v>
      </c>
      <c r="C234" s="199">
        <f>C70</f>
        <v>197</v>
      </c>
      <c r="D234" s="199">
        <f>D70</f>
        <v>174</v>
      </c>
      <c r="E234" s="199">
        <f>E70</f>
        <v>119</v>
      </c>
      <c r="F234" s="199">
        <f>F70</f>
        <v>0</v>
      </c>
      <c r="G234" s="215"/>
      <c r="H234" s="204"/>
    </row>
    <row r="235" spans="1:8" x14ac:dyDescent="0.25">
      <c r="A235" s="196"/>
      <c r="B235" s="206" t="s">
        <v>573</v>
      </c>
      <c r="C235" s="199">
        <f>C69</f>
        <v>181.36294324646462</v>
      </c>
      <c r="D235" s="199">
        <f>D69</f>
        <v>260.12147852067005</v>
      </c>
      <c r="E235" s="199">
        <f>E69</f>
        <v>298.57335838684719</v>
      </c>
      <c r="F235" s="199">
        <f>F69</f>
        <v>333.16489628901678</v>
      </c>
      <c r="G235" s="213"/>
      <c r="H235" s="204"/>
    </row>
    <row r="236" spans="1:8" x14ac:dyDescent="0.25">
      <c r="A236" s="196"/>
      <c r="B236" s="216" t="s">
        <v>574</v>
      </c>
      <c r="C236" s="192">
        <f>C234/C235</f>
        <v>1.0862196900514858</v>
      </c>
      <c r="D236" s="192">
        <f>D234/D235</f>
        <v>0.66891823385577687</v>
      </c>
      <c r="E236" s="192">
        <f>E234/E235</f>
        <v>0.39856201719718543</v>
      </c>
      <c r="F236" s="192">
        <f>F234/F235</f>
        <v>0</v>
      </c>
      <c r="G236" s="188"/>
      <c r="H236" s="204"/>
    </row>
    <row r="237" spans="1:8" x14ac:dyDescent="0.25">
      <c r="A237" s="196"/>
      <c r="B237" s="206" t="s">
        <v>575</v>
      </c>
      <c r="C237" s="199">
        <f>C65</f>
        <v>2475.4546985041843</v>
      </c>
      <c r="D237" s="199" t="e">
        <f>#N/A</f>
        <v>#N/A</v>
      </c>
      <c r="E237" s="199" t="e">
        <f>#N/A</f>
        <v>#N/A</v>
      </c>
      <c r="F237" s="199" t="e">
        <f>#N/A</f>
        <v>#N/A</v>
      </c>
      <c r="G237" s="213"/>
      <c r="H237" s="217"/>
    </row>
    <row r="238" spans="1:8" x14ac:dyDescent="0.25">
      <c r="A238" s="196"/>
      <c r="B238" s="206" t="s">
        <v>576</v>
      </c>
      <c r="C238" s="199">
        <f>C66</f>
        <v>2270.1496867404785</v>
      </c>
      <c r="D238" s="199" t="e">
        <f>#N/A</f>
        <v>#N/A</v>
      </c>
      <c r="E238" s="199" t="e">
        <f>#N/A</f>
        <v>#N/A</v>
      </c>
      <c r="F238" s="199" t="e">
        <f>#N/A</f>
        <v>#N/A</v>
      </c>
      <c r="G238" s="218"/>
      <c r="H238" s="217"/>
    </row>
    <row r="239" spans="1:8" x14ac:dyDescent="0.25">
      <c r="A239" s="196"/>
      <c r="B239" s="216" t="s">
        <v>329</v>
      </c>
      <c r="C239" s="198">
        <f>C237-C238</f>
        <v>205.30501176370581</v>
      </c>
      <c r="D239" s="198" t="e">
        <f>D237-D238</f>
        <v>#N/A</v>
      </c>
      <c r="E239" s="198" t="e">
        <f>E237-E238</f>
        <v>#N/A</v>
      </c>
      <c r="F239" s="198" t="e">
        <f>F237-F238</f>
        <v>#N/A</v>
      </c>
      <c r="G239" s="188"/>
      <c r="H239" s="204"/>
    </row>
    <row r="240" spans="1:8" x14ac:dyDescent="0.25">
      <c r="A240" s="196"/>
      <c r="B240" s="206" t="s">
        <v>577</v>
      </c>
      <c r="C240" s="199">
        <f>C146+C163+C167</f>
        <v>1939.0063676821051</v>
      </c>
      <c r="D240" s="199">
        <f>D146+D163+D167</f>
        <v>1915.909030155856</v>
      </c>
      <c r="E240" s="199">
        <f>E146+E163+E167</f>
        <v>1948.2591186732507</v>
      </c>
      <c r="F240" s="199">
        <f>F146+F163+F167</f>
        <v>2025.269242961283</v>
      </c>
      <c r="G240" s="188"/>
      <c r="H240" s="204"/>
    </row>
    <row r="241" spans="1:8" x14ac:dyDescent="0.25">
      <c r="A241" s="196"/>
      <c r="B241" s="206" t="s">
        <v>578</v>
      </c>
      <c r="C241" s="199">
        <f>C152+C164+C170</f>
        <v>1966.6875983757147</v>
      </c>
      <c r="D241" s="199">
        <f>D152+D164+D170</f>
        <v>1941.353783011119</v>
      </c>
      <c r="E241" s="199">
        <f>E152+E164+E170</f>
        <v>1950.0477399334761</v>
      </c>
      <c r="F241" s="199">
        <f>F152+F164+F170</f>
        <v>2010.6557575949464</v>
      </c>
      <c r="G241" s="188"/>
      <c r="H241" s="204"/>
    </row>
    <row r="242" spans="1:8" x14ac:dyDescent="0.25">
      <c r="A242" s="196"/>
      <c r="B242" s="216" t="s">
        <v>329</v>
      </c>
      <c r="C242" s="198">
        <f>C240-C241</f>
        <v>-27.681230693609677</v>
      </c>
      <c r="D242" s="198">
        <f>D240-D241</f>
        <v>-25.444752855263005</v>
      </c>
      <c r="E242" s="198">
        <f>E240-E241</f>
        <v>-1.7886212602254545</v>
      </c>
      <c r="F242" s="198">
        <f>F240-F241</f>
        <v>14.61348536633659</v>
      </c>
      <c r="G242" s="188"/>
      <c r="H242" s="204"/>
    </row>
    <row r="243" spans="1:8" x14ac:dyDescent="0.25">
      <c r="A243" s="196"/>
      <c r="B243" s="216" t="s">
        <v>579</v>
      </c>
      <c r="C243" s="192">
        <f>C242-SUM(C227:C229)</f>
        <v>1.4210854715202004E-13</v>
      </c>
      <c r="D243" s="192">
        <f>D242-SUM(D227:D229)</f>
        <v>-5.6843418860808015E-14</v>
      </c>
      <c r="E243" s="192">
        <f>E242-SUM(E227:E229)</f>
        <v>2.8421709430404007E-14</v>
      </c>
      <c r="F243" s="192">
        <f>F242-SUM(F227:F229)</f>
        <v>1.8474111129762605E-13</v>
      </c>
      <c r="G243" s="192"/>
      <c r="H243" s="204"/>
    </row>
    <row r="244" spans="1:8" x14ac:dyDescent="0.25">
      <c r="A244" s="196"/>
      <c r="B244" s="216" t="s">
        <v>580</v>
      </c>
      <c r="C244" s="192">
        <f>C242-C239</f>
        <v>-232.98624245731548</v>
      </c>
      <c r="D244" s="192" t="e">
        <f>D242-D239</f>
        <v>#N/A</v>
      </c>
      <c r="E244" s="192" t="e">
        <f>E242-E239</f>
        <v>#N/A</v>
      </c>
      <c r="F244" s="192" t="e">
        <f>F242-F239</f>
        <v>#N/A</v>
      </c>
      <c r="G244" s="192"/>
      <c r="H244" s="204"/>
    </row>
    <row r="245" spans="1:8" x14ac:dyDescent="0.25">
      <c r="A245" s="196"/>
      <c r="B245" s="216"/>
      <c r="C245" s="216"/>
      <c r="D245" s="199"/>
      <c r="E245" s="199"/>
      <c r="F245" s="199"/>
      <c r="G245" s="188"/>
      <c r="H245" s="204"/>
    </row>
    <row r="246" spans="1:8" x14ac:dyDescent="0.25">
      <c r="A246" s="196"/>
      <c r="B246" s="216" t="s">
        <v>581</v>
      </c>
      <c r="C246" s="216"/>
      <c r="D246" s="206"/>
      <c r="E246" s="206"/>
      <c r="F246" s="206"/>
      <c r="G246" s="188"/>
      <c r="H246" s="204"/>
    </row>
    <row r="247" spans="1:8" x14ac:dyDescent="0.25">
      <c r="A247" s="196"/>
      <c r="B247" s="219" t="s">
        <v>542</v>
      </c>
      <c r="C247" s="190">
        <v>2016</v>
      </c>
      <c r="D247" s="190">
        <v>2017</v>
      </c>
      <c r="E247" s="190">
        <v>2018</v>
      </c>
      <c r="F247" s="190">
        <v>2019</v>
      </c>
      <c r="G247" s="190" t="s">
        <v>345</v>
      </c>
      <c r="H247" s="191" t="s">
        <v>543</v>
      </c>
    </row>
    <row r="248" spans="1:8" ht="17.25" x14ac:dyDescent="0.25">
      <c r="A248" s="196"/>
      <c r="B248" s="220" t="s">
        <v>582</v>
      </c>
      <c r="C248" s="221">
        <f>C220+C221-C260</f>
        <v>180.83564077618107</v>
      </c>
      <c r="D248" s="221">
        <f>D220+D221-D222</f>
        <v>271.68985915890005</v>
      </c>
      <c r="E248" s="221">
        <f>E220+E221-E222</f>
        <v>304.87650952983199</v>
      </c>
      <c r="F248" s="221">
        <f>F220+F221-F222</f>
        <v>337.3351506961526</v>
      </c>
      <c r="G248" s="213">
        <f>SUM(C248:F248)</f>
        <v>1094.7371601610657</v>
      </c>
      <c r="H248" s="204"/>
    </row>
    <row r="249" spans="1:8" x14ac:dyDescent="0.25">
      <c r="A249" s="196"/>
      <c r="B249" s="206" t="s">
        <v>583</v>
      </c>
      <c r="C249" s="199">
        <f>C220+C221-C260</f>
        <v>180.83564077618107</v>
      </c>
      <c r="D249" s="199">
        <f>D220+0.75*D221</f>
        <v>265.87841685942504</v>
      </c>
      <c r="E249" s="199">
        <f>E220+0.75*E221</f>
        <v>291.10636349687803</v>
      </c>
      <c r="F249" s="199">
        <f>F220+0.75*F221</f>
        <v>315.29927294162491</v>
      </c>
      <c r="G249" s="213" t="e">
        <f>#N/A</f>
        <v>#N/A</v>
      </c>
      <c r="H249" s="204"/>
    </row>
    <row r="250" spans="1:8" ht="17.25" x14ac:dyDescent="0.25">
      <c r="A250" s="196"/>
      <c r="B250" s="220" t="s">
        <v>584</v>
      </c>
      <c r="C250" s="221">
        <f>C224+C227-C260</f>
        <v>179.94732825138979</v>
      </c>
      <c r="D250" s="221">
        <f>D224+D227-C222</f>
        <v>337.35797803612729</v>
      </c>
      <c r="E250" s="221">
        <f>E224+E227-D222</f>
        <v>318.93781457390719</v>
      </c>
      <c r="F250" s="221">
        <f>F224+F227-E222</f>
        <v>297.08484214223819</v>
      </c>
      <c r="G250" s="213" t="e">
        <f>#N/A</f>
        <v>#N/A</v>
      </c>
      <c r="H250" s="204"/>
    </row>
    <row r="251" spans="1:8" x14ac:dyDescent="0.25">
      <c r="A251" s="196"/>
      <c r="B251" s="206" t="s">
        <v>585</v>
      </c>
      <c r="C251" s="199">
        <f>C224+C227-C260</f>
        <v>179.94732825138979</v>
      </c>
      <c r="D251" s="199">
        <f>D224+D227-C221*0.25</f>
        <v>337.67104589208202</v>
      </c>
      <c r="E251" s="199">
        <f>E224+E227-D221*0.25</f>
        <v>313.12637227443219</v>
      </c>
      <c r="F251" s="199">
        <f>F224+F227-E221*0.25</f>
        <v>283.31469610928423</v>
      </c>
      <c r="G251" s="213" t="e">
        <f>#N/A</f>
        <v>#N/A</v>
      </c>
      <c r="H251" s="204"/>
    </row>
    <row r="252" spans="1:8" x14ac:dyDescent="0.25">
      <c r="A252" s="196"/>
      <c r="B252" s="222" t="s">
        <v>586</v>
      </c>
      <c r="C252" s="223">
        <f>C250-C251</f>
        <v>0</v>
      </c>
      <c r="D252" s="223">
        <f>D250-D251</f>
        <v>-0.31306785595472775</v>
      </c>
      <c r="E252" s="223">
        <f>E250-E251</f>
        <v>5.8114422994750043</v>
      </c>
      <c r="F252" s="223">
        <f>F250-F251</f>
        <v>13.77014603295396</v>
      </c>
      <c r="G252" s="213" t="e">
        <f>#N/A</f>
        <v>#N/A</v>
      </c>
      <c r="H252" s="204"/>
    </row>
    <row r="253" spans="1:8" ht="17.25" x14ac:dyDescent="0.25">
      <c r="A253" s="196"/>
      <c r="B253" s="220" t="s">
        <v>587</v>
      </c>
      <c r="C253" s="221">
        <f>C224+C227-C260-(C230-C231)+(C232-C233)</f>
        <v>179.94732825138979</v>
      </c>
      <c r="D253" s="221">
        <f>D224+D227-C222-(D230-D231)+(D232-D233)</f>
        <v>337.35797803612729</v>
      </c>
      <c r="E253" s="221">
        <f>E224+E227-D222-(E230-E231)+(E232-E233)</f>
        <v>318.93781457390719</v>
      </c>
      <c r="F253" s="221">
        <f>F224+F227-E222-(F230-F231)+(F232-F233)</f>
        <v>297.08484214223819</v>
      </c>
      <c r="G253" s="213" t="e">
        <f>#N/A</f>
        <v>#N/A</v>
      </c>
      <c r="H253" s="204"/>
    </row>
    <row r="254" spans="1:8" ht="18.75" x14ac:dyDescent="0.25">
      <c r="A254" s="196"/>
      <c r="B254" s="224" t="s">
        <v>585</v>
      </c>
      <c r="C254" s="225">
        <f>C224+C227-C260-(C230-C231)+(C232-C233)</f>
        <v>179.94732825138979</v>
      </c>
      <c r="D254" s="225">
        <f>D224+D227-0.25*C221-(D230-D231)+(D232-D233)</f>
        <v>337.67104589208202</v>
      </c>
      <c r="E254" s="225">
        <f>E224+E227-0.25*D221-(E230-E231)+(E232-E233)</f>
        <v>313.12637227443219</v>
      </c>
      <c r="F254" s="225">
        <f>F224+F227-0.25*E221-(F230-F231)+(F232-F233)</f>
        <v>283.31469610928423</v>
      </c>
      <c r="G254" s="213" t="e">
        <f>#N/A</f>
        <v>#N/A</v>
      </c>
    </row>
    <row r="255" spans="1:8" x14ac:dyDescent="0.25">
      <c r="A255" s="196"/>
      <c r="B255" s="222" t="s">
        <v>586</v>
      </c>
      <c r="C255" s="223">
        <f>C253-C250</f>
        <v>0</v>
      </c>
      <c r="D255" s="223">
        <f>D253-D250</f>
        <v>0</v>
      </c>
      <c r="E255" s="223">
        <f>E253-E250</f>
        <v>0</v>
      </c>
      <c r="F255" s="223">
        <f>F253-F250</f>
        <v>0</v>
      </c>
      <c r="G255" s="213" t="e">
        <f>#N/A</f>
        <v>#N/A</v>
      </c>
      <c r="H255" s="204"/>
    </row>
    <row r="256" spans="1:8" ht="17.25" x14ac:dyDescent="0.25">
      <c r="A256" s="186"/>
      <c r="B256" s="220" t="s">
        <v>588</v>
      </c>
      <c r="C256" s="221">
        <f>MAX(C253,C248)</f>
        <v>180.83564077618107</v>
      </c>
      <c r="D256" s="221">
        <f>MAX(D253,D248)</f>
        <v>337.35797803612729</v>
      </c>
      <c r="E256" s="221">
        <f>MAX(E253,E248)</f>
        <v>318.93781457390719</v>
      </c>
      <c r="F256" s="221">
        <f>MAX(F253,F248)</f>
        <v>337.3351506961526</v>
      </c>
      <c r="G256" s="213" t="e">
        <f>#N/A</f>
        <v>#N/A</v>
      </c>
      <c r="H256" s="204"/>
    </row>
    <row r="257" spans="1:8" x14ac:dyDescent="0.25">
      <c r="A257" s="186"/>
      <c r="B257" s="206" t="s">
        <v>589</v>
      </c>
      <c r="C257" s="199">
        <f>MAX(C251,C249)</f>
        <v>180.83564077618107</v>
      </c>
      <c r="D257" s="199">
        <f>MAX(D251,D249)</f>
        <v>337.67104589208202</v>
      </c>
      <c r="E257" s="199">
        <f>MAX(E251,E249)</f>
        <v>313.12637227443219</v>
      </c>
      <c r="F257" s="199">
        <f>MAX(F251,F249)</f>
        <v>315.29927294162491</v>
      </c>
      <c r="G257" s="213" t="e">
        <f>#N/A</f>
        <v>#N/A</v>
      </c>
      <c r="H257" s="204"/>
    </row>
    <row r="258" spans="1:8" x14ac:dyDescent="0.25">
      <c r="A258" s="186"/>
      <c r="B258" s="206"/>
      <c r="C258" s="199"/>
      <c r="D258" s="199"/>
      <c r="E258" s="199"/>
      <c r="F258" s="199"/>
      <c r="G258" s="213" t="e">
        <f>#N/A</f>
        <v>#N/A</v>
      </c>
      <c r="H258" s="189"/>
    </row>
    <row r="259" spans="1:8" x14ac:dyDescent="0.25">
      <c r="A259" s="186"/>
      <c r="B259" s="216" t="s">
        <v>590</v>
      </c>
      <c r="C259" s="198">
        <f>MAX(0,3-C236)*C235</f>
        <v>347.08882973939387</v>
      </c>
      <c r="D259" s="198">
        <f>MAX(0,3-D236)*D235</f>
        <v>606.36443556201004</v>
      </c>
      <c r="E259" s="198">
        <f>MAX(0,3-E236)*E235</f>
        <v>776.72007516054157</v>
      </c>
      <c r="F259" s="198">
        <f>MAX(0,3-F236)*F235</f>
        <v>999.4946888670504</v>
      </c>
      <c r="G259" s="213" t="e">
        <f>#N/A</f>
        <v>#N/A</v>
      </c>
      <c r="H259" s="189"/>
    </row>
    <row r="260" spans="1:8" x14ac:dyDescent="0.25">
      <c r="A260" s="186"/>
      <c r="B260" s="211" t="s">
        <v>591</v>
      </c>
      <c r="C260" s="211">
        <v>0</v>
      </c>
      <c r="D260" s="226"/>
      <c r="E260" s="206"/>
      <c r="F260" s="203"/>
      <c r="G260" s="203"/>
      <c r="H260" s="189"/>
    </row>
    <row r="261" spans="1:8" x14ac:dyDescent="0.25">
      <c r="A261" s="186"/>
      <c r="B261" s="227" t="s">
        <v>592</v>
      </c>
      <c r="C261" s="228" t="s">
        <v>593</v>
      </c>
      <c r="D261" s="228"/>
      <c r="E261" s="203"/>
      <c r="F261" s="203"/>
      <c r="G261" s="203"/>
      <c r="H261" s="189"/>
    </row>
    <row r="262" spans="1:8" x14ac:dyDescent="0.25">
      <c r="A262" s="186"/>
      <c r="B262" s="203"/>
      <c r="C262" s="203"/>
      <c r="D262" s="203"/>
      <c r="E262" s="203"/>
      <c r="F262" s="203"/>
      <c r="G262" s="203"/>
      <c r="H262" s="189"/>
    </row>
    <row r="263" spans="1:8" x14ac:dyDescent="0.25">
      <c r="A263" s="186"/>
      <c r="B263" s="187" t="s">
        <v>594</v>
      </c>
      <c r="C263" s="187"/>
      <c r="D263" s="188"/>
      <c r="E263" s="188"/>
      <c r="F263" s="188"/>
      <c r="G263" s="188"/>
      <c r="H263" s="189"/>
    </row>
    <row r="264" spans="1:8" x14ac:dyDescent="0.25">
      <c r="A264" s="186"/>
      <c r="B264" s="190" t="s">
        <v>542</v>
      </c>
      <c r="C264" s="190">
        <v>2016</v>
      </c>
      <c r="D264" s="190">
        <v>2017</v>
      </c>
      <c r="E264" s="190">
        <v>2018</v>
      </c>
      <c r="F264" s="190">
        <v>2019</v>
      </c>
      <c r="G264" s="190" t="s">
        <v>345</v>
      </c>
      <c r="H264" s="191" t="s">
        <v>543</v>
      </c>
    </row>
    <row r="265" spans="1:8" ht="45" x14ac:dyDescent="0.25">
      <c r="A265" s="186"/>
      <c r="B265" s="220" t="s">
        <v>595</v>
      </c>
      <c r="C265" s="229">
        <f>C75</f>
        <v>253.26511815999999</v>
      </c>
      <c r="D265" s="229" t="e">
        <f>#N/A</f>
        <v>#N/A</v>
      </c>
      <c r="E265" s="229" t="e">
        <f>#N/A</f>
        <v>#N/A</v>
      </c>
      <c r="F265" s="229" t="e">
        <f>#N/A</f>
        <v>#N/A</v>
      </c>
      <c r="G265" s="213" t="e">
        <f>SUM(C265:F265)</f>
        <v>#N/A</v>
      </c>
      <c r="H265" s="230" t="s">
        <v>596</v>
      </c>
    </row>
    <row r="266" spans="1:8" x14ac:dyDescent="0.25">
      <c r="A266" s="186"/>
      <c r="B266" s="231" t="s">
        <v>597</v>
      </c>
      <c r="C266" s="232">
        <f>C76</f>
        <v>191.26511815999999</v>
      </c>
      <c r="D266" s="232" t="e">
        <f>#N/A</f>
        <v>#N/A</v>
      </c>
      <c r="E266" s="232" t="e">
        <f>#N/A</f>
        <v>#N/A</v>
      </c>
      <c r="F266" s="232" t="e">
        <f>#N/A</f>
        <v>#N/A</v>
      </c>
      <c r="G266" s="213" t="e">
        <f>SUM(C266:F266)</f>
        <v>#N/A</v>
      </c>
      <c r="H266" s="189"/>
    </row>
    <row r="267" spans="1:8" x14ac:dyDescent="0.25">
      <c r="A267" s="186"/>
      <c r="B267" s="211" t="s">
        <v>598</v>
      </c>
      <c r="C267" s="233">
        <f>C86</f>
        <v>146.50517983050847</v>
      </c>
      <c r="D267" s="233">
        <f>D86</f>
        <v>210.55183895000002</v>
      </c>
      <c r="E267" s="233">
        <f>E86</f>
        <v>202.79312056779702</v>
      </c>
      <c r="F267" s="233">
        <f>F86</f>
        <v>117.84736340231338</v>
      </c>
      <c r="G267" s="213">
        <f>SUM(C267:F267)</f>
        <v>677.69750275061881</v>
      </c>
      <c r="H267" s="189"/>
    </row>
    <row r="268" spans="1:8" x14ac:dyDescent="0.25">
      <c r="A268" s="186"/>
      <c r="B268" s="231" t="s">
        <v>599</v>
      </c>
      <c r="C268" s="232">
        <f>C94</f>
        <v>62</v>
      </c>
      <c r="D268" s="232" t="e">
        <f>#N/A</f>
        <v>#N/A</v>
      </c>
      <c r="E268" s="232" t="e">
        <f>#N/A</f>
        <v>#N/A</v>
      </c>
      <c r="F268" s="232" t="e">
        <f>#N/A</f>
        <v>#N/A</v>
      </c>
      <c r="G268" s="213" t="e">
        <f>SUM(C268:F268)</f>
        <v>#N/A</v>
      </c>
      <c r="H268" s="189"/>
    </row>
    <row r="269" spans="1:8" x14ac:dyDescent="0.25">
      <c r="A269" s="186"/>
      <c r="B269" s="211" t="s">
        <v>600</v>
      </c>
      <c r="C269" s="232">
        <f>C95</f>
        <v>62</v>
      </c>
      <c r="D269" s="232" t="e">
        <f>#N/A</f>
        <v>#N/A</v>
      </c>
      <c r="E269" s="232" t="e">
        <f>#N/A</f>
        <v>#N/A</v>
      </c>
      <c r="F269" s="232" t="e">
        <f>#N/A</f>
        <v>#N/A</v>
      </c>
      <c r="G269" s="213" t="e">
        <f>SUM(C269:F269)</f>
        <v>#N/A</v>
      </c>
      <c r="H269" s="189"/>
    </row>
    <row r="270" spans="1:8" x14ac:dyDescent="0.25">
      <c r="A270" s="186"/>
      <c r="B270" s="206" t="s">
        <v>601</v>
      </c>
      <c r="C270" s="234">
        <f>C266/C265</f>
        <v>0.75519723975241015</v>
      </c>
      <c r="D270" s="234" t="e">
        <f>D266/D265</f>
        <v>#N/A</v>
      </c>
      <c r="E270" s="234" t="e">
        <f>E266/E265</f>
        <v>#N/A</v>
      </c>
      <c r="F270" s="234" t="e">
        <f>F266/F265</f>
        <v>#N/A</v>
      </c>
      <c r="G270" s="234" t="e">
        <f>G266/G265</f>
        <v>#N/A</v>
      </c>
      <c r="H270" s="189"/>
    </row>
    <row r="271" spans="1:8" x14ac:dyDescent="0.25">
      <c r="A271" s="186"/>
      <c r="B271" s="206" t="s">
        <v>602</v>
      </c>
      <c r="C271" s="234">
        <f>C268/C265</f>
        <v>0.24480276024758987</v>
      </c>
      <c r="D271" s="234" t="e">
        <f>D268/D265</f>
        <v>#N/A</v>
      </c>
      <c r="E271" s="234" t="e">
        <f>E268/E265</f>
        <v>#N/A</v>
      </c>
      <c r="F271" s="234" t="e">
        <f>F268/F265</f>
        <v>#N/A</v>
      </c>
      <c r="G271" s="234" t="e">
        <f>G268/G265</f>
        <v>#N/A</v>
      </c>
      <c r="H271" s="189"/>
    </row>
    <row r="272" spans="1:8" x14ac:dyDescent="0.25">
      <c r="A272" s="186"/>
      <c r="B272" s="206"/>
      <c r="C272" s="188"/>
      <c r="D272" s="188"/>
      <c r="E272" s="188"/>
      <c r="F272" s="188"/>
      <c r="G272" s="235"/>
      <c r="H272" s="189"/>
    </row>
    <row r="273" spans="1:9" ht="45" x14ac:dyDescent="0.25">
      <c r="A273" s="186"/>
      <c r="B273" s="216" t="s">
        <v>603</v>
      </c>
      <c r="C273" s="236">
        <v>257.17</v>
      </c>
      <c r="D273" s="236">
        <v>222.11</v>
      </c>
      <c r="E273" s="236">
        <v>228.37</v>
      </c>
      <c r="F273" s="185"/>
      <c r="G273" s="237">
        <f>SUM(C273:E273)</f>
        <v>707.65000000000009</v>
      </c>
      <c r="H273" s="230" t="s">
        <v>604</v>
      </c>
    </row>
    <row r="274" spans="1:9" x14ac:dyDescent="0.25">
      <c r="A274" s="186"/>
      <c r="B274" s="206" t="s">
        <v>605</v>
      </c>
      <c r="C274" s="238">
        <f>C265-C273</f>
        <v>-3.90488184000003</v>
      </c>
      <c r="D274" s="238" t="e">
        <f>D265-D273</f>
        <v>#N/A</v>
      </c>
      <c r="E274" s="238" t="e">
        <f>E265-E273</f>
        <v>#N/A</v>
      </c>
      <c r="F274" s="238"/>
      <c r="G274" s="237" t="e">
        <f>SUM(D274:F274)</f>
        <v>#N/A</v>
      </c>
      <c r="H274" s="189"/>
    </row>
    <row r="275" spans="1:9" x14ac:dyDescent="0.25">
      <c r="A275" s="186"/>
      <c r="B275" s="206" t="s">
        <v>605</v>
      </c>
      <c r="C275" s="234">
        <f>C265/C273-1</f>
        <v>-1.5184048839289255E-2</v>
      </c>
      <c r="D275" s="234" t="e">
        <f>D265/D273-1</f>
        <v>#N/A</v>
      </c>
      <c r="E275" s="234" t="e">
        <f>E265/E273-1</f>
        <v>#N/A</v>
      </c>
      <c r="F275" s="234"/>
      <c r="G275" s="239" t="e">
        <f>SUM(C265:E265)/SUM(C273:E273)</f>
        <v>#N/A</v>
      </c>
      <c r="H275" s="189"/>
    </row>
    <row r="276" spans="1:9" x14ac:dyDescent="0.25">
      <c r="A276" s="186"/>
      <c r="B276" s="188"/>
      <c r="C276" s="240">
        <f>C269-C233</f>
        <v>0</v>
      </c>
      <c r="D276" s="240" t="e">
        <f>D269-D233</f>
        <v>#N/A</v>
      </c>
      <c r="E276" s="240" t="e">
        <f>E269-E233</f>
        <v>#N/A</v>
      </c>
      <c r="F276" s="240" t="e">
        <f>F269-F233</f>
        <v>#N/A</v>
      </c>
      <c r="G276" s="188"/>
      <c r="H276" s="189"/>
    </row>
    <row r="277" spans="1:9" ht="47.25" x14ac:dyDescent="0.25">
      <c r="A277" s="186"/>
      <c r="B277" s="241" t="s">
        <v>606</v>
      </c>
      <c r="C277" s="240">
        <f>C267-C248</f>
        <v>-34.330460945672598</v>
      </c>
      <c r="D277" s="240">
        <f>D267-D248</f>
        <v>-61.138020208900031</v>
      </c>
      <c r="E277" s="240">
        <f>E267-E248</f>
        <v>-102.08338896203497</v>
      </c>
      <c r="F277" s="240">
        <f>F267-F248</f>
        <v>-219.48778729383923</v>
      </c>
      <c r="G277" s="188"/>
      <c r="H277" s="242" t="s">
        <v>607</v>
      </c>
    </row>
    <row r="278" spans="1:9" x14ac:dyDescent="0.25">
      <c r="A278" s="243"/>
      <c r="B278" s="206" t="s">
        <v>608</v>
      </c>
      <c r="C278" s="199">
        <f>C267-C220</f>
        <v>-35.582732369491481</v>
      </c>
      <c r="D278" s="199">
        <f>D267-D220</f>
        <v>-37.892251010999985</v>
      </c>
      <c r="E278" s="199">
        <f>E267-E220</f>
        <v>-46.305431436202952</v>
      </c>
      <c r="F278" s="199">
        <f>F267-F220</f>
        <v>-129.66396321488662</v>
      </c>
      <c r="G278" s="188"/>
      <c r="H278" s="189"/>
    </row>
    <row r="279" spans="1:9" ht="270" x14ac:dyDescent="0.25">
      <c r="A279" s="243"/>
      <c r="B279" s="241" t="s">
        <v>609</v>
      </c>
      <c r="C279" s="240">
        <f>C266-C254</f>
        <v>11.317789908610195</v>
      </c>
      <c r="D279" s="240" t="e">
        <f>D266-D254</f>
        <v>#N/A</v>
      </c>
      <c r="E279" s="240" t="e">
        <f>E266-E254</f>
        <v>#N/A</v>
      </c>
      <c r="F279" s="240" t="e">
        <f>F266-F254</f>
        <v>#N/A</v>
      </c>
      <c r="G279" s="188"/>
      <c r="H279" s="204" t="s">
        <v>610</v>
      </c>
      <c r="I279" s="163"/>
    </row>
    <row r="280" spans="1:9" ht="31.5" x14ac:dyDescent="0.25">
      <c r="A280" s="243"/>
      <c r="B280" s="241" t="s">
        <v>611</v>
      </c>
      <c r="C280" s="240">
        <f>C266-C256</f>
        <v>10.42947738381892</v>
      </c>
      <c r="D280" s="240" t="e">
        <f>D266-D256</f>
        <v>#N/A</v>
      </c>
      <c r="E280" s="240" t="e">
        <f>E266-E256</f>
        <v>#N/A</v>
      </c>
      <c r="F280" s="240" t="e">
        <f>F266-F256</f>
        <v>#N/A</v>
      </c>
      <c r="G280" s="188"/>
      <c r="H280" s="189"/>
    </row>
    <row r="281" spans="1:9" x14ac:dyDescent="0.25">
      <c r="A281" s="243"/>
      <c r="B281" s="188"/>
      <c r="C281" s="188"/>
      <c r="D281" s="188"/>
      <c r="E281" s="188"/>
      <c r="F281" s="188"/>
      <c r="G281" s="188"/>
      <c r="H281" s="189"/>
    </row>
    <row r="282" spans="1:9" x14ac:dyDescent="0.25">
      <c r="A282" s="243"/>
      <c r="B282" s="189"/>
      <c r="C282" s="189"/>
      <c r="D282" s="189"/>
      <c r="E282" s="189"/>
      <c r="F282" s="189"/>
      <c r="G282" s="189"/>
      <c r="H282" s="189"/>
    </row>
    <row r="283" spans="1:9" x14ac:dyDescent="0.25">
      <c r="A283" s="243"/>
      <c r="B283" s="188"/>
      <c r="C283" s="188"/>
      <c r="D283" s="188"/>
      <c r="E283" s="188"/>
      <c r="F283" s="188"/>
      <c r="G283" s="188"/>
      <c r="H283" s="189"/>
    </row>
    <row r="284" spans="1:9" x14ac:dyDescent="0.25">
      <c r="A284" s="243"/>
      <c r="B284" s="187" t="s">
        <v>612</v>
      </c>
      <c r="C284" s="187"/>
      <c r="D284" s="188"/>
      <c r="E284" s="188"/>
      <c r="F284" s="188"/>
      <c r="G284" s="188"/>
      <c r="H284" s="189"/>
    </row>
    <row r="285" spans="1:9" x14ac:dyDescent="0.25">
      <c r="A285" s="243"/>
      <c r="B285" s="190"/>
      <c r="C285" s="190">
        <v>2016</v>
      </c>
      <c r="D285" s="190">
        <v>2017</v>
      </c>
      <c r="E285" s="190">
        <v>2018</v>
      </c>
      <c r="F285" s="190">
        <v>2019</v>
      </c>
      <c r="G285" s="190" t="s">
        <v>345</v>
      </c>
      <c r="H285" s="191" t="s">
        <v>543</v>
      </c>
    </row>
    <row r="286" spans="1:9" x14ac:dyDescent="0.25">
      <c r="A286" s="243"/>
      <c r="B286" s="188" t="s">
        <v>613</v>
      </c>
      <c r="C286" s="188"/>
      <c r="D286" s="244">
        <f>D4/C4-1</f>
        <v>6.9303068637110776E-2</v>
      </c>
      <c r="E286" s="244">
        <f>E4/D4-1</f>
        <v>7.8666798850908215E-3</v>
      </c>
      <c r="F286" s="244">
        <f>F4/E4-1</f>
        <v>4.0254511562506146E-2</v>
      </c>
      <c r="G286" s="188"/>
      <c r="H286" s="667" t="s">
        <v>614</v>
      </c>
    </row>
    <row r="287" spans="1:9" x14ac:dyDescent="0.25">
      <c r="A287" s="243"/>
      <c r="B287" s="188" t="s">
        <v>615</v>
      </c>
      <c r="C287" s="188"/>
      <c r="D287" s="244" t="e">
        <f>#N/A</f>
        <v>#N/A</v>
      </c>
      <c r="E287" s="244" t="e">
        <f>#N/A</f>
        <v>#N/A</v>
      </c>
      <c r="F287" s="244" t="e">
        <f>#N/A</f>
        <v>#N/A</v>
      </c>
      <c r="G287" s="188"/>
      <c r="H287" s="667"/>
    </row>
    <row r="288" spans="1:9" x14ac:dyDescent="0.25">
      <c r="A288" s="243"/>
      <c r="B288" s="188" t="s">
        <v>616</v>
      </c>
      <c r="C288" s="188"/>
      <c r="D288" s="244" t="e">
        <f>#N/A</f>
        <v>#N/A</v>
      </c>
      <c r="E288" s="244" t="e">
        <f>#N/A</f>
        <v>#N/A</v>
      </c>
      <c r="F288" s="244" t="e">
        <f>#N/A</f>
        <v>#N/A</v>
      </c>
      <c r="G288" s="188"/>
      <c r="H288" s="667"/>
    </row>
    <row r="289" spans="1:8" x14ac:dyDescent="0.25">
      <c r="A289" s="243"/>
      <c r="B289" s="245" t="s">
        <v>617</v>
      </c>
      <c r="C289" s="188"/>
      <c r="D289" s="244">
        <f>D13/C13-1</f>
        <v>9.0712082435820074E-2</v>
      </c>
      <c r="E289" s="244">
        <f>E13/D13-1</f>
        <v>8.1971172121630964E-2</v>
      </c>
      <c r="F289" s="244">
        <f>F13/E13-1</f>
        <v>8.1032646456814295E-2</v>
      </c>
      <c r="G289" s="188"/>
      <c r="H289" s="667"/>
    </row>
    <row r="290" spans="1:8" x14ac:dyDescent="0.25">
      <c r="A290" s="243"/>
      <c r="B290" s="245" t="s">
        <v>399</v>
      </c>
      <c r="C290" s="188"/>
      <c r="D290" s="244">
        <f>D11/C11-1</f>
        <v>3.4122170076423153E-2</v>
      </c>
      <c r="E290" s="244">
        <f>E11/D11-1</f>
        <v>3.4146766827441999E-2</v>
      </c>
      <c r="F290" s="244">
        <f>F11/E11-1</f>
        <v>3.7011518971863389E-2</v>
      </c>
      <c r="G290" s="188"/>
      <c r="H290" s="667"/>
    </row>
    <row r="291" spans="1:8" x14ac:dyDescent="0.25">
      <c r="A291" s="243"/>
      <c r="B291" s="188" t="s">
        <v>618</v>
      </c>
      <c r="C291" s="188"/>
      <c r="D291" s="244">
        <f>D14/C14-1</f>
        <v>3.8000000000000034E-2</v>
      </c>
      <c r="E291" s="244">
        <f>E14/D14-1</f>
        <v>4.4999999999999929E-2</v>
      </c>
      <c r="F291" s="244">
        <f>F14/E14-1</f>
        <v>5.500000000000016E-2</v>
      </c>
      <c r="G291" s="188"/>
      <c r="H291" s="667"/>
    </row>
    <row r="292" spans="1:8" x14ac:dyDescent="0.25">
      <c r="A292" s="243"/>
      <c r="B292" s="206" t="s">
        <v>619</v>
      </c>
      <c r="C292" s="246">
        <f>C40/C4</f>
        <v>2.9343528118718491E-2</v>
      </c>
      <c r="D292" s="246">
        <f>D40/D4</f>
        <v>1.5841588630601124E-2</v>
      </c>
      <c r="E292" s="246">
        <f>E40/E4</f>
        <v>1.321500305700974E-2</v>
      </c>
      <c r="F292" s="246">
        <f>F40/F4</f>
        <v>2.9864796921235438E-2</v>
      </c>
      <c r="G292" s="188"/>
      <c r="H292" s="247"/>
    </row>
    <row r="293" spans="1:8" ht="63" x14ac:dyDescent="0.25">
      <c r="A293" s="243"/>
      <c r="B293" s="206"/>
      <c r="C293" s="206"/>
      <c r="D293" s="248"/>
      <c r="E293" s="248"/>
      <c r="F293" s="248"/>
      <c r="G293" s="188"/>
      <c r="H293" s="249" t="s">
        <v>620</v>
      </c>
    </row>
    <row r="294" spans="1:8" x14ac:dyDescent="0.25">
      <c r="A294" s="243"/>
      <c r="B294" s="188"/>
      <c r="C294" s="188"/>
      <c r="D294" s="188"/>
      <c r="E294" s="188"/>
      <c r="F294" s="188"/>
      <c r="G294" s="188"/>
      <c r="H294" s="250"/>
    </row>
  </sheetData>
  <customSheetViews>
    <customSheetView guid="{03A69330-1DDB-4DC7-AAC1-BA7CE85DAE66}" scale="70" state="hidden" topLeftCell="A49">
      <selection activeCell="I83" sqref="I83"/>
      <pageMargins left="0.7" right="0.7" top="0.75" bottom="0.75" header="0.3" footer="0.3"/>
    </customSheetView>
    <customSheetView guid="{3D9D7480-27FA-4254-B33E-217B8A2B23FC}" scale="70" showPageBreaks="1" state="hidden" topLeftCell="A49">
      <selection activeCell="I83" sqref="I83"/>
      <pageMargins left="0.7" right="0.7" top="0.75" bottom="0.75" header="0.3" footer="0.3"/>
      <pageSetup paperSize="9" orientation="portrait" r:id="rId1"/>
    </customSheetView>
    <customSheetView guid="{9F3911BC-3713-4398-AB06-DCDE4D55475F}" scale="70" state="hidden" topLeftCell="A49">
      <selection activeCell="I83" sqref="I83"/>
      <pageMargins left="0.7" right="0.7" top="0.75" bottom="0.75" header="0.3" footer="0.3"/>
    </customSheetView>
  </customSheetViews>
  <mergeCells count="6">
    <mergeCell ref="H204:H207"/>
    <mergeCell ref="H286:H291"/>
    <mergeCell ref="A1:G1"/>
    <mergeCell ref="A72:G73"/>
    <mergeCell ref="A122:G123"/>
    <mergeCell ref="H198:H199"/>
  </mergeCells>
  <phoneticPr fontId="0" type="noConversion"/>
  <conditionalFormatting sqref="C191:G192 H200 D245:F245 C226:G226 C255:F255 G196:G200 C252:F252 C197:F200 C204:G210 C214:G216">
    <cfRule type="cellIs" dxfId="7" priority="13" operator="lessThan">
      <formula>0</formula>
    </cfRule>
    <cfRule type="cellIs" dxfId="6" priority="14" operator="greaterThan">
      <formula>0</formula>
    </cfRule>
  </conditionalFormatting>
  <conditionalFormatting sqref="C223:G223">
    <cfRule type="cellIs" dxfId="5" priority="11" operator="greaterThan">
      <formula>0.25</formula>
    </cfRule>
    <cfRule type="cellIs" dxfId="4" priority="12" operator="lessThan">
      <formula>0.25</formula>
    </cfRule>
  </conditionalFormatting>
  <conditionalFormatting sqref="C259:F259">
    <cfRule type="cellIs" dxfId="3" priority="10" operator="greaterThan">
      <formula>0</formula>
    </cfRule>
  </conditionalFormatting>
  <conditionalFormatting sqref="C279:F280 C276:F277">
    <cfRule type="cellIs" dxfId="2" priority="9" operator="lessThan">
      <formula>0</formula>
    </cfRule>
  </conditionalFormatting>
  <conditionalFormatting sqref="C243:G244">
    <cfRule type="cellIs" dxfId="1" priority="1" operator="lessThan">
      <formula>0</formula>
    </cfRule>
    <cfRule type="cellIs" dxfId="0" priority="2" operator="greaterThan">
      <formula>0</formula>
    </cfRule>
  </conditionalFormatting>
  <conditionalFormatting sqref="C270:G271">
    <cfRule type="dataBar" priority="8">
      <dataBar>
        <cfvo type="min"/>
        <cfvo type="max"/>
        <color rgb="FFFFB628"/>
      </dataBar>
    </cfRule>
  </conditionalFormatting>
  <conditionalFormatting sqref="D292:F293 C292">
    <cfRule type="colorScale" priority="7">
      <colorScale>
        <cfvo type="min"/>
        <cfvo type="percentile" val="50"/>
        <cfvo type="max"/>
        <color rgb="FF63BE7B"/>
        <color rgb="FFFFEB84"/>
        <color rgb="FFF8696B"/>
      </colorScale>
    </cfRule>
  </conditionalFormatting>
  <conditionalFormatting sqref="C236:F236">
    <cfRule type="colorScale" priority="5">
      <colorScale>
        <cfvo type="min"/>
        <cfvo type="max"/>
        <color rgb="FFFFEF9C"/>
        <color rgb="FFFF7128"/>
      </colorScale>
    </cfRule>
    <cfRule type="colorScale" priority="6">
      <colorScale>
        <cfvo type="min"/>
        <cfvo type="percentile" val="50"/>
        <cfvo type="max"/>
        <color rgb="FFF8696B"/>
        <color rgb="FFFFEB84"/>
        <color rgb="FF5A8AC6"/>
      </colorScale>
    </cfRule>
  </conditionalFormatting>
  <conditionalFormatting sqref="C292:F292">
    <cfRule type="colorScale" priority="4">
      <colorScale>
        <cfvo type="min"/>
        <cfvo type="max"/>
        <color rgb="FF63BE7B"/>
        <color rgb="FFFFEF9C"/>
      </colorScale>
    </cfRule>
  </conditionalFormatting>
  <conditionalFormatting sqref="D286:F291">
    <cfRule type="dataBar" priority="3">
      <dataBar>
        <cfvo type="min"/>
        <cfvo type="max"/>
        <color rgb="FF008AEF"/>
      </dataBar>
    </cfRule>
  </conditionalFormatting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EN476"/>
  <sheetViews>
    <sheetView tabSelected="1" view="pageBreakPreview" topLeftCell="A356" zoomScale="70" zoomScaleNormal="70" zoomScaleSheetLayoutView="70" workbookViewId="0">
      <selection activeCell="H378" sqref="H378"/>
    </sheetView>
  </sheetViews>
  <sheetFormatPr defaultColWidth="9.140625" defaultRowHeight="15.75" x14ac:dyDescent="0.25"/>
  <cols>
    <col min="1" max="1" width="9.7109375" style="363" customWidth="1"/>
    <col min="2" max="2" width="85.28515625" style="268" customWidth="1"/>
    <col min="3" max="3" width="12.28515625" style="269" customWidth="1"/>
    <col min="4" max="4" width="12.42578125" style="269" customWidth="1"/>
    <col min="5" max="5" width="12.5703125" style="270" customWidth="1"/>
    <col min="6" max="6" width="11.85546875" style="271" customWidth="1"/>
    <col min="7" max="7" width="15.28515625" style="271" customWidth="1"/>
    <col min="8" max="8" width="15.5703125" style="271" customWidth="1"/>
    <col min="9" max="9" width="15.140625" style="271" customWidth="1"/>
    <col min="10" max="10" width="19.85546875" style="271" customWidth="1"/>
    <col min="11" max="11" width="12.5703125" style="271" customWidth="1"/>
    <col min="12" max="12" width="15" style="271" customWidth="1"/>
    <col min="13" max="13" width="18.85546875" style="271" hidden="1" customWidth="1"/>
    <col min="14" max="14" width="14.7109375" style="271" hidden="1" customWidth="1"/>
    <col min="15" max="15" width="18.85546875" style="271" customWidth="1"/>
    <col min="16" max="17" width="18.85546875" style="271" hidden="1" customWidth="1"/>
    <col min="18" max="18" width="18.85546875" style="271" customWidth="1"/>
    <col min="19" max="20" width="18.85546875" style="271" hidden="1" customWidth="1"/>
    <col min="21" max="21" width="15.140625" style="271" customWidth="1"/>
    <col min="22" max="22" width="19.5703125" style="271" hidden="1" customWidth="1"/>
    <col min="23" max="23" width="16.140625" style="271" hidden="1" customWidth="1"/>
    <col min="24" max="24" width="11.5703125" style="271" customWidth="1"/>
    <col min="25" max="16384" width="9.140625" style="271"/>
  </cols>
  <sheetData>
    <row r="1" spans="1:22" ht="18.75" x14ac:dyDescent="0.25">
      <c r="V1" s="281" t="s">
        <v>670</v>
      </c>
    </row>
    <row r="2" spans="1:22" ht="18.75" x14ac:dyDescent="0.25">
      <c r="V2" s="281" t="s">
        <v>669</v>
      </c>
    </row>
    <row r="3" spans="1:22" ht="18.75" x14ac:dyDescent="0.25">
      <c r="V3" s="281" t="s">
        <v>1125</v>
      </c>
    </row>
    <row r="4" spans="1:22" ht="18.75" x14ac:dyDescent="0.25">
      <c r="V4" s="281"/>
    </row>
    <row r="5" spans="1:22" ht="18.75" x14ac:dyDescent="0.25">
      <c r="V5" s="281"/>
    </row>
    <row r="6" spans="1:22" x14ac:dyDescent="0.25">
      <c r="A6" s="714" t="s">
        <v>1126</v>
      </c>
      <c r="B6" s="714"/>
      <c r="C6" s="714"/>
      <c r="D6" s="714"/>
      <c r="E6" s="714"/>
      <c r="F6" s="714"/>
      <c r="G6" s="714"/>
      <c r="H6" s="714"/>
      <c r="I6" s="714"/>
      <c r="J6" s="714"/>
      <c r="K6" s="714"/>
      <c r="L6" s="714"/>
      <c r="M6" s="714"/>
      <c r="N6" s="714"/>
      <c r="O6" s="714"/>
      <c r="P6" s="714"/>
      <c r="Q6" s="714"/>
      <c r="R6" s="714"/>
      <c r="S6" s="714"/>
      <c r="T6" s="714"/>
      <c r="U6" s="714"/>
      <c r="V6" s="714"/>
    </row>
    <row r="7" spans="1:22" x14ac:dyDescent="0.25">
      <c r="A7" s="714"/>
      <c r="B7" s="714"/>
      <c r="C7" s="714"/>
      <c r="D7" s="714"/>
      <c r="E7" s="714"/>
      <c r="F7" s="714"/>
      <c r="G7" s="714"/>
      <c r="H7" s="714"/>
      <c r="I7" s="714"/>
      <c r="J7" s="714"/>
      <c r="K7" s="714"/>
      <c r="L7" s="714"/>
      <c r="M7" s="714"/>
      <c r="N7" s="714"/>
      <c r="O7" s="714"/>
      <c r="P7" s="714"/>
      <c r="Q7" s="714"/>
      <c r="R7" s="714"/>
      <c r="S7" s="714"/>
      <c r="T7" s="714"/>
      <c r="U7" s="714"/>
      <c r="V7" s="714"/>
    </row>
    <row r="9" spans="1:22" ht="21.75" customHeight="1" x14ac:dyDescent="0.25">
      <c r="A9" s="711" t="s">
        <v>1132</v>
      </c>
      <c r="B9" s="711"/>
      <c r="C9" s="711"/>
      <c r="D9" s="711"/>
      <c r="E9" s="711"/>
      <c r="F9" s="711"/>
      <c r="G9" s="711"/>
      <c r="H9" s="711"/>
      <c r="I9" s="711"/>
      <c r="J9" s="711"/>
      <c r="K9" s="711"/>
      <c r="L9" s="711"/>
      <c r="M9" s="711"/>
      <c r="N9" s="711"/>
      <c r="O9" s="711"/>
      <c r="P9" s="711"/>
      <c r="Q9" s="711"/>
      <c r="R9" s="711"/>
      <c r="S9" s="711"/>
      <c r="T9" s="711"/>
      <c r="U9" s="711"/>
      <c r="V9" s="711"/>
    </row>
    <row r="10" spans="1:22" x14ac:dyDescent="0.25">
      <c r="B10" s="713" t="s">
        <v>759</v>
      </c>
      <c r="C10" s="713"/>
      <c r="D10" s="713"/>
      <c r="E10" s="713"/>
      <c r="F10" s="713"/>
      <c r="G10" s="713"/>
      <c r="H10" s="713"/>
      <c r="I10" s="713"/>
      <c r="J10" s="713"/>
      <c r="K10" s="713"/>
      <c r="L10" s="713"/>
      <c r="M10" s="713"/>
      <c r="N10" s="713"/>
      <c r="O10" s="713"/>
      <c r="P10" s="713"/>
      <c r="Q10" s="713"/>
      <c r="R10" s="713"/>
      <c r="S10" s="713"/>
      <c r="T10" s="713"/>
      <c r="U10" s="713"/>
      <c r="V10" s="713"/>
    </row>
    <row r="11" spans="1:22" ht="18.75" x14ac:dyDescent="0.25">
      <c r="B11" s="711" t="s">
        <v>1127</v>
      </c>
      <c r="C11" s="711"/>
      <c r="D11" s="711"/>
      <c r="E11" s="711"/>
      <c r="F11" s="711"/>
      <c r="G11" s="711"/>
      <c r="H11" s="711"/>
      <c r="I11" s="711"/>
      <c r="J11" s="711"/>
      <c r="K11" s="711"/>
      <c r="L11" s="711"/>
      <c r="M11" s="711"/>
      <c r="N11" s="711"/>
      <c r="O11" s="711"/>
      <c r="P11" s="711"/>
      <c r="Q11" s="711"/>
      <c r="R11" s="711"/>
      <c r="S11" s="711"/>
      <c r="T11" s="711"/>
      <c r="U11" s="711"/>
      <c r="V11" s="711"/>
    </row>
    <row r="12" spans="1:22" ht="15.75" customHeight="1" x14ac:dyDescent="0.25">
      <c r="A12" s="711" t="s">
        <v>1143</v>
      </c>
      <c r="B12" s="711"/>
      <c r="C12" s="711"/>
      <c r="D12" s="711"/>
      <c r="E12" s="711"/>
      <c r="F12" s="711"/>
      <c r="G12" s="711"/>
      <c r="H12" s="711"/>
      <c r="I12" s="711"/>
      <c r="J12" s="711"/>
      <c r="K12" s="711"/>
      <c r="L12" s="711"/>
      <c r="M12" s="711"/>
      <c r="N12" s="711"/>
      <c r="O12" s="711"/>
      <c r="P12" s="711"/>
      <c r="Q12" s="711"/>
      <c r="R12" s="711"/>
      <c r="S12" s="711"/>
      <c r="T12" s="711"/>
      <c r="U12" s="711"/>
      <c r="V12" s="711"/>
    </row>
    <row r="13" spans="1:22" ht="18.75" x14ac:dyDescent="0.25">
      <c r="B13" s="282"/>
    </row>
    <row r="14" spans="1:22" ht="40.5" customHeight="1" x14ac:dyDescent="0.25">
      <c r="A14" s="712" t="s">
        <v>1144</v>
      </c>
      <c r="B14" s="712"/>
      <c r="C14" s="712"/>
      <c r="D14" s="712"/>
      <c r="E14" s="712"/>
      <c r="F14" s="712"/>
      <c r="G14" s="712"/>
      <c r="H14" s="712"/>
      <c r="I14" s="712"/>
      <c r="J14" s="712"/>
      <c r="K14" s="712"/>
      <c r="L14" s="712"/>
      <c r="M14" s="712"/>
      <c r="N14" s="712"/>
      <c r="O14" s="712"/>
      <c r="P14" s="712"/>
      <c r="Q14" s="712"/>
      <c r="R14" s="712"/>
      <c r="S14" s="712"/>
      <c r="T14" s="712"/>
      <c r="U14" s="712"/>
      <c r="V14" s="712"/>
    </row>
    <row r="15" spans="1:22" x14ac:dyDescent="0.25">
      <c r="A15" s="713" t="s">
        <v>758</v>
      </c>
      <c r="B15" s="713"/>
      <c r="C15" s="713"/>
      <c r="D15" s="713"/>
      <c r="E15" s="713"/>
      <c r="F15" s="713"/>
      <c r="G15" s="713"/>
      <c r="H15" s="713"/>
      <c r="I15" s="713"/>
      <c r="J15" s="713"/>
      <c r="K15" s="713"/>
      <c r="L15" s="713"/>
      <c r="M15" s="713"/>
      <c r="N15" s="713"/>
      <c r="O15" s="713"/>
      <c r="P15" s="713"/>
      <c r="Q15" s="713"/>
      <c r="R15" s="713"/>
      <c r="S15" s="713"/>
      <c r="T15" s="713"/>
      <c r="U15" s="713"/>
      <c r="V15" s="713"/>
    </row>
    <row r="16" spans="1:22" x14ac:dyDescent="0.25">
      <c r="A16" s="364"/>
      <c r="B16" s="271"/>
      <c r="C16" s="271"/>
      <c r="D16" s="271"/>
      <c r="E16" s="271"/>
    </row>
    <row r="17" spans="1:26" x14ac:dyDescent="0.25">
      <c r="A17" s="364"/>
      <c r="B17" s="271"/>
      <c r="C17" s="271"/>
      <c r="D17" s="271"/>
      <c r="E17" s="271"/>
    </row>
    <row r="18" spans="1:26" ht="18.75" customHeight="1" thickBot="1" x14ac:dyDescent="0.3">
      <c r="A18" s="716" t="s">
        <v>1074</v>
      </c>
      <c r="B18" s="716"/>
      <c r="C18" s="716"/>
      <c r="D18" s="716"/>
      <c r="E18" s="716"/>
      <c r="F18" s="716"/>
      <c r="G18" s="716"/>
      <c r="H18" s="716"/>
      <c r="I18" s="716"/>
      <c r="J18" s="716"/>
      <c r="K18" s="716"/>
      <c r="L18" s="716"/>
      <c r="M18" s="716"/>
      <c r="N18" s="716"/>
      <c r="O18" s="716"/>
      <c r="P18" s="716"/>
      <c r="Q18" s="716"/>
      <c r="R18" s="716"/>
      <c r="S18" s="716"/>
      <c r="T18" s="716"/>
      <c r="U18" s="716"/>
      <c r="V18" s="716"/>
    </row>
    <row r="19" spans="1:26" ht="35.25" customHeight="1" x14ac:dyDescent="0.25">
      <c r="A19" s="704" t="s">
        <v>146</v>
      </c>
      <c r="B19" s="709" t="s">
        <v>147</v>
      </c>
      <c r="C19" s="700" t="s">
        <v>760</v>
      </c>
      <c r="D19" s="318">
        <v>2019</v>
      </c>
      <c r="E19" s="273">
        <v>2020</v>
      </c>
      <c r="F19" s="272">
        <v>2021</v>
      </c>
      <c r="G19" s="673">
        <v>2022</v>
      </c>
      <c r="H19" s="673"/>
      <c r="I19" s="680">
        <v>2023</v>
      </c>
      <c r="J19" s="681"/>
      <c r="K19" s="682"/>
      <c r="L19" s="683">
        <v>2024</v>
      </c>
      <c r="M19" s="678"/>
      <c r="N19" s="679"/>
      <c r="O19" s="683">
        <v>2025</v>
      </c>
      <c r="P19" s="678"/>
      <c r="Q19" s="679"/>
      <c r="R19" s="683">
        <v>2026</v>
      </c>
      <c r="S19" s="678"/>
      <c r="T19" s="679"/>
      <c r="U19" s="683" t="s">
        <v>671</v>
      </c>
      <c r="V19" s="678"/>
      <c r="W19" s="715"/>
    </row>
    <row r="20" spans="1:26" ht="53.25" customHeight="1" x14ac:dyDescent="0.25">
      <c r="A20" s="705"/>
      <c r="B20" s="710"/>
      <c r="C20" s="701"/>
      <c r="D20" s="319" t="s">
        <v>341</v>
      </c>
      <c r="E20" s="274" t="s">
        <v>341</v>
      </c>
      <c r="F20" s="275" t="s">
        <v>341</v>
      </c>
      <c r="G20" s="275" t="s">
        <v>1134</v>
      </c>
      <c r="H20" s="275" t="s">
        <v>341</v>
      </c>
      <c r="I20" s="275" t="s">
        <v>1134</v>
      </c>
      <c r="J20" s="275" t="s">
        <v>761</v>
      </c>
      <c r="K20" s="275" t="s">
        <v>341</v>
      </c>
      <c r="L20" s="275" t="s">
        <v>1134</v>
      </c>
      <c r="M20" s="275" t="s">
        <v>761</v>
      </c>
      <c r="N20" s="275" t="s">
        <v>341</v>
      </c>
      <c r="O20" s="275" t="s">
        <v>1134</v>
      </c>
      <c r="P20" s="275" t="s">
        <v>761</v>
      </c>
      <c r="Q20" s="275" t="s">
        <v>341</v>
      </c>
      <c r="R20" s="275" t="s">
        <v>1134</v>
      </c>
      <c r="S20" s="275" t="s">
        <v>761</v>
      </c>
      <c r="T20" s="275" t="s">
        <v>341</v>
      </c>
      <c r="U20" s="275" t="s">
        <v>1134</v>
      </c>
      <c r="V20" s="275" t="s">
        <v>761</v>
      </c>
      <c r="W20" s="482" t="s">
        <v>341</v>
      </c>
    </row>
    <row r="21" spans="1:26" s="283" customFormat="1" ht="16.5" thickBot="1" x14ac:dyDescent="0.3">
      <c r="A21" s="541">
        <v>1</v>
      </c>
      <c r="B21" s="279">
        <v>2</v>
      </c>
      <c r="C21" s="277">
        <v>3</v>
      </c>
      <c r="D21" s="320">
        <v>4</v>
      </c>
      <c r="E21" s="321">
        <v>5</v>
      </c>
      <c r="F21" s="276">
        <v>6</v>
      </c>
      <c r="G21" s="321">
        <v>7</v>
      </c>
      <c r="H21" s="276">
        <v>8</v>
      </c>
      <c r="I21" s="321" t="s">
        <v>1136</v>
      </c>
      <c r="J21" s="276">
        <v>10</v>
      </c>
      <c r="K21" s="276">
        <v>11</v>
      </c>
      <c r="L21" s="321" t="s">
        <v>1137</v>
      </c>
      <c r="M21" s="276">
        <v>13</v>
      </c>
      <c r="N21" s="321" t="s">
        <v>1128</v>
      </c>
      <c r="O21" s="276">
        <v>10</v>
      </c>
      <c r="P21" s="321" t="s">
        <v>1129</v>
      </c>
      <c r="Q21" s="276">
        <v>17</v>
      </c>
      <c r="R21" s="321" t="s">
        <v>1138</v>
      </c>
      <c r="S21" s="321" t="s">
        <v>1131</v>
      </c>
      <c r="T21" s="321" t="s">
        <v>1133</v>
      </c>
      <c r="U21" s="276">
        <v>12</v>
      </c>
      <c r="V21" s="321" t="s">
        <v>1139</v>
      </c>
      <c r="W21" s="277">
        <v>14</v>
      </c>
    </row>
    <row r="22" spans="1:26" s="283" customFormat="1" ht="19.5" thickBot="1" x14ac:dyDescent="0.3">
      <c r="A22" s="706" t="s">
        <v>683</v>
      </c>
      <c r="B22" s="707"/>
      <c r="C22" s="707"/>
      <c r="D22" s="707"/>
      <c r="E22" s="707"/>
      <c r="F22" s="707"/>
      <c r="G22" s="707"/>
      <c r="H22" s="707"/>
      <c r="I22" s="707"/>
      <c r="J22" s="707"/>
      <c r="K22" s="707"/>
      <c r="L22" s="707"/>
      <c r="M22" s="707"/>
      <c r="N22" s="707"/>
      <c r="O22" s="707"/>
      <c r="P22" s="707"/>
      <c r="Q22" s="707"/>
      <c r="R22" s="707"/>
      <c r="S22" s="707"/>
      <c r="T22" s="707"/>
      <c r="U22" s="707"/>
      <c r="V22" s="707"/>
      <c r="W22" s="708"/>
    </row>
    <row r="23" spans="1:26" s="283" customFormat="1" x14ac:dyDescent="0.25">
      <c r="A23" s="417" t="s">
        <v>162</v>
      </c>
      <c r="B23" s="419" t="s">
        <v>56</v>
      </c>
      <c r="C23" s="536" t="s">
        <v>906</v>
      </c>
      <c r="D23" s="414">
        <v>1794.3500000000001</v>
      </c>
      <c r="E23" s="415">
        <v>1856.9700000000003</v>
      </c>
      <c r="F23" s="415">
        <v>2129.3200000000002</v>
      </c>
      <c r="G23" s="595">
        <v>2086.2739999999999</v>
      </c>
      <c r="H23" s="623">
        <v>2085.0875599999999</v>
      </c>
      <c r="I23" s="595">
        <v>2164.563056</v>
      </c>
      <c r="J23" s="416">
        <v>2254.6471799999999</v>
      </c>
      <c r="K23" s="416">
        <v>0</v>
      </c>
      <c r="L23" s="416">
        <v>2222.4781696</v>
      </c>
      <c r="M23" s="416">
        <v>0</v>
      </c>
      <c r="N23" s="416">
        <v>0</v>
      </c>
      <c r="O23" s="416">
        <v>2311.3772963840006</v>
      </c>
      <c r="P23" s="416">
        <v>0</v>
      </c>
      <c r="Q23" s="416">
        <v>0</v>
      </c>
      <c r="R23" s="416">
        <v>2403.8323882393606</v>
      </c>
      <c r="S23" s="416">
        <v>0</v>
      </c>
      <c r="T23" s="416">
        <v>0</v>
      </c>
      <c r="U23" s="416">
        <v>11129.492094223362</v>
      </c>
      <c r="V23" s="416">
        <f>V29+V31+V37</f>
        <v>0</v>
      </c>
      <c r="W23" s="542">
        <f>W29+W31+W37</f>
        <v>0</v>
      </c>
    </row>
    <row r="24" spans="1:26" s="283" customFormat="1" x14ac:dyDescent="0.25">
      <c r="A24" s="418" t="s">
        <v>163</v>
      </c>
      <c r="B24" s="420" t="s">
        <v>57</v>
      </c>
      <c r="C24" s="448" t="s">
        <v>906</v>
      </c>
      <c r="D24" s="408" t="s">
        <v>436</v>
      </c>
      <c r="E24" s="296" t="s">
        <v>436</v>
      </c>
      <c r="F24" s="296" t="s">
        <v>436</v>
      </c>
      <c r="G24" s="585" t="s">
        <v>436</v>
      </c>
      <c r="H24" s="586" t="s">
        <v>436</v>
      </c>
      <c r="I24" s="408" t="s">
        <v>436</v>
      </c>
      <c r="J24" s="296" t="s">
        <v>436</v>
      </c>
      <c r="K24" s="296" t="s">
        <v>436</v>
      </c>
      <c r="L24" s="296" t="s">
        <v>436</v>
      </c>
      <c r="M24" s="296" t="s">
        <v>436</v>
      </c>
      <c r="N24" s="296" t="s">
        <v>436</v>
      </c>
      <c r="O24" s="296" t="s">
        <v>436</v>
      </c>
      <c r="P24" s="296" t="s">
        <v>436</v>
      </c>
      <c r="Q24" s="296" t="s">
        <v>436</v>
      </c>
      <c r="R24" s="296" t="s">
        <v>436</v>
      </c>
      <c r="S24" s="296" t="s">
        <v>436</v>
      </c>
      <c r="T24" s="296" t="s">
        <v>436</v>
      </c>
      <c r="U24" s="296" t="s">
        <v>436</v>
      </c>
      <c r="V24" s="400"/>
      <c r="W24" s="379"/>
    </row>
    <row r="25" spans="1:26" s="283" customFormat="1" ht="25.5" x14ac:dyDescent="0.25">
      <c r="A25" s="418" t="s">
        <v>349</v>
      </c>
      <c r="B25" s="421" t="s">
        <v>1059</v>
      </c>
      <c r="C25" s="448" t="s">
        <v>906</v>
      </c>
      <c r="D25" s="408" t="s">
        <v>436</v>
      </c>
      <c r="E25" s="296" t="s">
        <v>436</v>
      </c>
      <c r="F25" s="296" t="s">
        <v>436</v>
      </c>
      <c r="G25" s="585" t="s">
        <v>436</v>
      </c>
      <c r="H25" s="586" t="s">
        <v>436</v>
      </c>
      <c r="I25" s="408" t="s">
        <v>436</v>
      </c>
      <c r="J25" s="296" t="s">
        <v>436</v>
      </c>
      <c r="K25" s="296" t="s">
        <v>436</v>
      </c>
      <c r="L25" s="296" t="s">
        <v>436</v>
      </c>
      <c r="M25" s="296" t="s">
        <v>436</v>
      </c>
      <c r="N25" s="296" t="s">
        <v>436</v>
      </c>
      <c r="O25" s="296" t="s">
        <v>436</v>
      </c>
      <c r="P25" s="296" t="s">
        <v>436</v>
      </c>
      <c r="Q25" s="296" t="s">
        <v>436</v>
      </c>
      <c r="R25" s="296" t="s">
        <v>436</v>
      </c>
      <c r="S25" s="296" t="s">
        <v>436</v>
      </c>
      <c r="T25" s="296" t="s">
        <v>436</v>
      </c>
      <c r="U25" s="296" t="s">
        <v>436</v>
      </c>
      <c r="V25" s="400"/>
      <c r="W25" s="379"/>
    </row>
    <row r="26" spans="1:26" s="283" customFormat="1" ht="25.5" x14ac:dyDescent="0.25">
      <c r="A26" s="418" t="s">
        <v>351</v>
      </c>
      <c r="B26" s="421" t="s">
        <v>1060</v>
      </c>
      <c r="C26" s="448" t="s">
        <v>906</v>
      </c>
      <c r="D26" s="408" t="s">
        <v>436</v>
      </c>
      <c r="E26" s="296" t="s">
        <v>436</v>
      </c>
      <c r="F26" s="296" t="s">
        <v>436</v>
      </c>
      <c r="G26" s="585" t="s">
        <v>436</v>
      </c>
      <c r="H26" s="586" t="s">
        <v>436</v>
      </c>
      <c r="I26" s="408" t="s">
        <v>436</v>
      </c>
      <c r="J26" s="296" t="s">
        <v>436</v>
      </c>
      <c r="K26" s="296" t="s">
        <v>436</v>
      </c>
      <c r="L26" s="296" t="s">
        <v>436</v>
      </c>
      <c r="M26" s="296" t="s">
        <v>436</v>
      </c>
      <c r="N26" s="296" t="s">
        <v>436</v>
      </c>
      <c r="O26" s="296" t="s">
        <v>436</v>
      </c>
      <c r="P26" s="296" t="s">
        <v>436</v>
      </c>
      <c r="Q26" s="296" t="s">
        <v>436</v>
      </c>
      <c r="R26" s="296" t="s">
        <v>436</v>
      </c>
      <c r="S26" s="296" t="s">
        <v>436</v>
      </c>
      <c r="T26" s="296" t="s">
        <v>436</v>
      </c>
      <c r="U26" s="296" t="s">
        <v>436</v>
      </c>
      <c r="V26" s="400"/>
      <c r="W26" s="379"/>
    </row>
    <row r="27" spans="1:26" s="283" customFormat="1" ht="25.5" x14ac:dyDescent="0.25">
      <c r="A27" s="418" t="s">
        <v>353</v>
      </c>
      <c r="B27" s="421" t="s">
        <v>1045</v>
      </c>
      <c r="C27" s="448" t="s">
        <v>906</v>
      </c>
      <c r="D27" s="408" t="s">
        <v>436</v>
      </c>
      <c r="E27" s="296" t="s">
        <v>436</v>
      </c>
      <c r="F27" s="296" t="s">
        <v>436</v>
      </c>
      <c r="G27" s="585" t="s">
        <v>436</v>
      </c>
      <c r="H27" s="586" t="s">
        <v>436</v>
      </c>
      <c r="I27" s="408" t="s">
        <v>436</v>
      </c>
      <c r="J27" s="296" t="s">
        <v>436</v>
      </c>
      <c r="K27" s="296" t="s">
        <v>436</v>
      </c>
      <c r="L27" s="296" t="s">
        <v>436</v>
      </c>
      <c r="M27" s="296" t="s">
        <v>436</v>
      </c>
      <c r="N27" s="296" t="s">
        <v>436</v>
      </c>
      <c r="O27" s="296" t="s">
        <v>436</v>
      </c>
      <c r="P27" s="296" t="s">
        <v>436</v>
      </c>
      <c r="Q27" s="296" t="s">
        <v>436</v>
      </c>
      <c r="R27" s="296" t="s">
        <v>436</v>
      </c>
      <c r="S27" s="296" t="s">
        <v>436</v>
      </c>
      <c r="T27" s="296" t="s">
        <v>436</v>
      </c>
      <c r="U27" s="296" t="s">
        <v>436</v>
      </c>
      <c r="V27" s="400"/>
      <c r="W27" s="379"/>
    </row>
    <row r="28" spans="1:26" s="283" customFormat="1" x14ac:dyDescent="0.25">
      <c r="A28" s="418" t="s">
        <v>164</v>
      </c>
      <c r="B28" s="420" t="s">
        <v>96</v>
      </c>
      <c r="C28" s="448" t="s">
        <v>906</v>
      </c>
      <c r="D28" s="408" t="s">
        <v>436</v>
      </c>
      <c r="E28" s="296" t="s">
        <v>436</v>
      </c>
      <c r="F28" s="296" t="s">
        <v>436</v>
      </c>
      <c r="G28" s="585" t="s">
        <v>436</v>
      </c>
      <c r="H28" s="586" t="s">
        <v>436</v>
      </c>
      <c r="I28" s="408" t="s">
        <v>436</v>
      </c>
      <c r="J28" s="296" t="s">
        <v>436</v>
      </c>
      <c r="K28" s="296" t="s">
        <v>436</v>
      </c>
      <c r="L28" s="296" t="s">
        <v>436</v>
      </c>
      <c r="M28" s="296" t="s">
        <v>436</v>
      </c>
      <c r="N28" s="296" t="s">
        <v>436</v>
      </c>
      <c r="O28" s="296" t="s">
        <v>436</v>
      </c>
      <c r="P28" s="296" t="s">
        <v>436</v>
      </c>
      <c r="Q28" s="296" t="s">
        <v>436</v>
      </c>
      <c r="R28" s="296" t="s">
        <v>436</v>
      </c>
      <c r="S28" s="296" t="s">
        <v>436</v>
      </c>
      <c r="T28" s="296" t="s">
        <v>436</v>
      </c>
      <c r="U28" s="296" t="s">
        <v>436</v>
      </c>
      <c r="V28" s="400"/>
      <c r="W28" s="379"/>
    </row>
    <row r="29" spans="1:26" s="283" customFormat="1" x14ac:dyDescent="0.25">
      <c r="A29" s="418" t="s">
        <v>167</v>
      </c>
      <c r="B29" s="420" t="s">
        <v>1105</v>
      </c>
      <c r="C29" s="448" t="s">
        <v>906</v>
      </c>
      <c r="D29" s="537">
        <v>1632.43</v>
      </c>
      <c r="E29" s="280">
        <v>1676.39</v>
      </c>
      <c r="F29" s="286">
        <v>1771.61365</v>
      </c>
      <c r="G29" s="585">
        <v>1803.7339999999999</v>
      </c>
      <c r="H29" s="586">
        <v>1799.52738</v>
      </c>
      <c r="I29" s="303">
        <v>1975.11</v>
      </c>
      <c r="J29" s="303">
        <v>1969.2556</v>
      </c>
      <c r="K29" s="390"/>
      <c r="L29" s="303">
        <v>1950.9316736000003</v>
      </c>
      <c r="M29" s="389"/>
      <c r="N29" s="389"/>
      <c r="O29" s="303">
        <v>2028.9689405440004</v>
      </c>
      <c r="P29" s="302"/>
      <c r="Q29" s="302"/>
      <c r="R29" s="303">
        <v>2110.1276981657606</v>
      </c>
      <c r="S29" s="303"/>
      <c r="T29" s="303"/>
      <c r="U29" s="303">
        <v>9769.6701523097618</v>
      </c>
      <c r="V29" s="400"/>
      <c r="W29" s="380"/>
      <c r="X29" s="554"/>
      <c r="Y29" s="554"/>
    </row>
    <row r="30" spans="1:26" s="283" customFormat="1" x14ac:dyDescent="0.25">
      <c r="A30" s="418" t="s">
        <v>185</v>
      </c>
      <c r="B30" s="420" t="s">
        <v>97</v>
      </c>
      <c r="C30" s="448" t="s">
        <v>906</v>
      </c>
      <c r="D30" s="408" t="s">
        <v>436</v>
      </c>
      <c r="E30" s="296" t="s">
        <v>436</v>
      </c>
      <c r="F30" s="296" t="s">
        <v>436</v>
      </c>
      <c r="G30" s="585" t="s">
        <v>436</v>
      </c>
      <c r="H30" s="586" t="s">
        <v>436</v>
      </c>
      <c r="I30" s="296" t="s">
        <v>436</v>
      </c>
      <c r="J30" s="296" t="s">
        <v>436</v>
      </c>
      <c r="K30" s="296" t="s">
        <v>436</v>
      </c>
      <c r="L30" s="296" t="s">
        <v>436</v>
      </c>
      <c r="M30" s="296" t="s">
        <v>436</v>
      </c>
      <c r="N30" s="296" t="s">
        <v>436</v>
      </c>
      <c r="O30" s="296" t="s">
        <v>436</v>
      </c>
      <c r="P30" s="296" t="s">
        <v>436</v>
      </c>
      <c r="Q30" s="296" t="s">
        <v>436</v>
      </c>
      <c r="R30" s="296" t="s">
        <v>436</v>
      </c>
      <c r="S30" s="296" t="s">
        <v>436</v>
      </c>
      <c r="T30" s="296" t="s">
        <v>436</v>
      </c>
      <c r="U30" s="296" t="s">
        <v>436</v>
      </c>
      <c r="V30" s="398"/>
      <c r="W30" s="379"/>
    </row>
    <row r="31" spans="1:26" s="283" customFormat="1" x14ac:dyDescent="0.25">
      <c r="A31" s="418" t="s">
        <v>221</v>
      </c>
      <c r="B31" s="420" t="s">
        <v>1106</v>
      </c>
      <c r="C31" s="448" t="s">
        <v>906</v>
      </c>
      <c r="D31" s="537">
        <v>24.26</v>
      </c>
      <c r="E31" s="280">
        <v>20.7</v>
      </c>
      <c r="F31" s="286">
        <v>62.53</v>
      </c>
      <c r="G31" s="585">
        <v>44.42</v>
      </c>
      <c r="H31" s="586">
        <v>49.634860000000003</v>
      </c>
      <c r="I31" s="303">
        <v>21.675264000000002</v>
      </c>
      <c r="J31" s="303">
        <v>31.89668</v>
      </c>
      <c r="K31" s="390"/>
      <c r="L31" s="303">
        <v>24.162944</v>
      </c>
      <c r="M31" s="389"/>
      <c r="N31" s="389"/>
      <c r="O31" s="303">
        <v>25.129461760000002</v>
      </c>
      <c r="P31" s="302"/>
      <c r="Q31" s="302"/>
      <c r="R31" s="303">
        <v>26.134640230400002</v>
      </c>
      <c r="S31" s="303"/>
      <c r="T31" s="303"/>
      <c r="U31" s="303">
        <v>121.00064599039999</v>
      </c>
      <c r="V31" s="398"/>
      <c r="W31" s="380"/>
      <c r="X31" s="554"/>
      <c r="Y31" s="554"/>
    </row>
    <row r="32" spans="1:26" s="283" customFormat="1" x14ac:dyDescent="0.25">
      <c r="A32" s="418" t="s">
        <v>231</v>
      </c>
      <c r="B32" s="420" t="s">
        <v>1107</v>
      </c>
      <c r="C32" s="448" t="s">
        <v>906</v>
      </c>
      <c r="D32" s="408" t="s">
        <v>436</v>
      </c>
      <c r="E32" s="296" t="s">
        <v>436</v>
      </c>
      <c r="F32" s="296" t="s">
        <v>436</v>
      </c>
      <c r="G32" s="585" t="s">
        <v>436</v>
      </c>
      <c r="H32" s="586" t="s">
        <v>436</v>
      </c>
      <c r="I32" s="296" t="s">
        <v>436</v>
      </c>
      <c r="J32" s="296" t="s">
        <v>436</v>
      </c>
      <c r="K32" s="296" t="s">
        <v>436</v>
      </c>
      <c r="L32" s="296" t="s">
        <v>436</v>
      </c>
      <c r="M32" s="296" t="s">
        <v>436</v>
      </c>
      <c r="N32" s="296" t="s">
        <v>436</v>
      </c>
      <c r="O32" s="296" t="s">
        <v>436</v>
      </c>
      <c r="P32" s="296" t="s">
        <v>436</v>
      </c>
      <c r="Q32" s="296" t="s">
        <v>436</v>
      </c>
      <c r="R32" s="296" t="s">
        <v>436</v>
      </c>
      <c r="S32" s="296" t="s">
        <v>436</v>
      </c>
      <c r="T32" s="296" t="s">
        <v>436</v>
      </c>
      <c r="U32" s="296" t="s">
        <v>436</v>
      </c>
      <c r="V32" s="398"/>
      <c r="W32" s="379"/>
    </row>
    <row r="33" spans="1:29" s="283" customFormat="1" x14ac:dyDescent="0.25">
      <c r="A33" s="418" t="s">
        <v>899</v>
      </c>
      <c r="B33" s="420" t="s">
        <v>104</v>
      </c>
      <c r="C33" s="448" t="s">
        <v>906</v>
      </c>
      <c r="D33" s="408" t="s">
        <v>436</v>
      </c>
      <c r="E33" s="296" t="s">
        <v>436</v>
      </c>
      <c r="F33" s="296" t="s">
        <v>436</v>
      </c>
      <c r="G33" s="585" t="s">
        <v>436</v>
      </c>
      <c r="H33" s="586" t="s">
        <v>436</v>
      </c>
      <c r="I33" s="296" t="s">
        <v>436</v>
      </c>
      <c r="J33" s="296" t="s">
        <v>436</v>
      </c>
      <c r="K33" s="296" t="s">
        <v>436</v>
      </c>
      <c r="L33" s="296" t="s">
        <v>436</v>
      </c>
      <c r="M33" s="296" t="s">
        <v>436</v>
      </c>
      <c r="N33" s="296" t="s">
        <v>436</v>
      </c>
      <c r="O33" s="296" t="s">
        <v>436</v>
      </c>
      <c r="P33" s="296" t="s">
        <v>436</v>
      </c>
      <c r="Q33" s="296" t="s">
        <v>436</v>
      </c>
      <c r="R33" s="296" t="s">
        <v>436</v>
      </c>
      <c r="S33" s="296" t="s">
        <v>436</v>
      </c>
      <c r="T33" s="296" t="s">
        <v>436</v>
      </c>
      <c r="U33" s="296" t="s">
        <v>436</v>
      </c>
      <c r="V33" s="398"/>
      <c r="W33" s="379"/>
    </row>
    <row r="34" spans="1:29" s="283" customFormat="1" x14ac:dyDescent="0.25">
      <c r="A34" s="418" t="s">
        <v>900</v>
      </c>
      <c r="B34" s="421" t="s">
        <v>976</v>
      </c>
      <c r="C34" s="448" t="s">
        <v>906</v>
      </c>
      <c r="D34" s="408" t="s">
        <v>436</v>
      </c>
      <c r="E34" s="296" t="s">
        <v>436</v>
      </c>
      <c r="F34" s="296" t="s">
        <v>436</v>
      </c>
      <c r="G34" s="585" t="s">
        <v>436</v>
      </c>
      <c r="H34" s="586" t="s">
        <v>436</v>
      </c>
      <c r="I34" s="296" t="s">
        <v>436</v>
      </c>
      <c r="J34" s="296" t="s">
        <v>436</v>
      </c>
      <c r="K34" s="296" t="s">
        <v>436</v>
      </c>
      <c r="L34" s="296" t="s">
        <v>436</v>
      </c>
      <c r="M34" s="296" t="s">
        <v>436</v>
      </c>
      <c r="N34" s="296" t="s">
        <v>436</v>
      </c>
      <c r="O34" s="296" t="s">
        <v>436</v>
      </c>
      <c r="P34" s="296" t="s">
        <v>436</v>
      </c>
      <c r="Q34" s="296" t="s">
        <v>436</v>
      </c>
      <c r="R34" s="296" t="s">
        <v>436</v>
      </c>
      <c r="S34" s="296" t="s">
        <v>436</v>
      </c>
      <c r="T34" s="296" t="s">
        <v>436</v>
      </c>
      <c r="U34" s="296" t="s">
        <v>436</v>
      </c>
      <c r="V34" s="398"/>
      <c r="W34" s="379"/>
    </row>
    <row r="35" spans="1:29" s="283" customFormat="1" x14ac:dyDescent="0.25">
      <c r="A35" s="418" t="s">
        <v>20</v>
      </c>
      <c r="B35" s="422" t="s">
        <v>800</v>
      </c>
      <c r="C35" s="448" t="s">
        <v>906</v>
      </c>
      <c r="D35" s="408" t="s">
        <v>436</v>
      </c>
      <c r="E35" s="296" t="s">
        <v>436</v>
      </c>
      <c r="F35" s="296" t="s">
        <v>436</v>
      </c>
      <c r="G35" s="585" t="s">
        <v>436</v>
      </c>
      <c r="H35" s="586" t="s">
        <v>436</v>
      </c>
      <c r="I35" s="296" t="s">
        <v>436</v>
      </c>
      <c r="J35" s="296" t="s">
        <v>436</v>
      </c>
      <c r="K35" s="296" t="s">
        <v>436</v>
      </c>
      <c r="L35" s="296" t="s">
        <v>436</v>
      </c>
      <c r="M35" s="296" t="s">
        <v>436</v>
      </c>
      <c r="N35" s="296" t="s">
        <v>436</v>
      </c>
      <c r="O35" s="296" t="s">
        <v>436</v>
      </c>
      <c r="P35" s="296" t="s">
        <v>436</v>
      </c>
      <c r="Q35" s="296" t="s">
        <v>436</v>
      </c>
      <c r="R35" s="296" t="s">
        <v>436</v>
      </c>
      <c r="S35" s="296" t="s">
        <v>436</v>
      </c>
      <c r="T35" s="296" t="s">
        <v>436</v>
      </c>
      <c r="U35" s="296" t="s">
        <v>436</v>
      </c>
      <c r="V35" s="398"/>
      <c r="W35" s="379"/>
    </row>
    <row r="36" spans="1:29" s="283" customFormat="1" x14ac:dyDescent="0.25">
      <c r="A36" s="418" t="s">
        <v>21</v>
      </c>
      <c r="B36" s="422" t="s">
        <v>788</v>
      </c>
      <c r="C36" s="448" t="s">
        <v>906</v>
      </c>
      <c r="D36" s="408" t="s">
        <v>436</v>
      </c>
      <c r="E36" s="296" t="s">
        <v>436</v>
      </c>
      <c r="F36" s="296" t="s">
        <v>436</v>
      </c>
      <c r="G36" s="585" t="s">
        <v>436</v>
      </c>
      <c r="H36" s="586" t="s">
        <v>436</v>
      </c>
      <c r="I36" s="296" t="s">
        <v>436</v>
      </c>
      <c r="J36" s="296" t="s">
        <v>436</v>
      </c>
      <c r="K36" s="296" t="s">
        <v>436</v>
      </c>
      <c r="L36" s="296" t="s">
        <v>436</v>
      </c>
      <c r="M36" s="296" t="s">
        <v>436</v>
      </c>
      <c r="N36" s="296" t="s">
        <v>436</v>
      </c>
      <c r="O36" s="296" t="s">
        <v>436</v>
      </c>
      <c r="P36" s="296" t="s">
        <v>436</v>
      </c>
      <c r="Q36" s="296" t="s">
        <v>436</v>
      </c>
      <c r="R36" s="296" t="s">
        <v>436</v>
      </c>
      <c r="S36" s="296" t="s">
        <v>436</v>
      </c>
      <c r="T36" s="296" t="s">
        <v>436</v>
      </c>
      <c r="U36" s="296" t="s">
        <v>436</v>
      </c>
      <c r="V36" s="398"/>
      <c r="W36" s="379"/>
    </row>
    <row r="37" spans="1:29" s="283" customFormat="1" ht="16.5" thickBot="1" x14ac:dyDescent="0.3">
      <c r="A37" s="418" t="s">
        <v>901</v>
      </c>
      <c r="B37" s="423" t="s">
        <v>1108</v>
      </c>
      <c r="C37" s="449" t="s">
        <v>906</v>
      </c>
      <c r="D37" s="537">
        <v>137.66</v>
      </c>
      <c r="E37" s="280">
        <v>159.88</v>
      </c>
      <c r="F37" s="286">
        <v>295.17</v>
      </c>
      <c r="G37" s="585">
        <v>238.12</v>
      </c>
      <c r="H37" s="586">
        <v>235.92532</v>
      </c>
      <c r="I37" s="303">
        <v>167.77779200000001</v>
      </c>
      <c r="J37" s="303">
        <v>253.4949</v>
      </c>
      <c r="K37" s="390"/>
      <c r="L37" s="303">
        <v>247.38355200000001</v>
      </c>
      <c r="M37" s="389"/>
      <c r="N37" s="389"/>
      <c r="O37" s="303">
        <v>257.27889408000004</v>
      </c>
      <c r="P37" s="302"/>
      <c r="Q37" s="302"/>
      <c r="R37" s="303">
        <v>267.57004984320008</v>
      </c>
      <c r="S37" s="303"/>
      <c r="T37" s="303"/>
      <c r="U37" s="303">
        <v>1238.8212959232001</v>
      </c>
      <c r="V37" s="398"/>
      <c r="W37" s="380"/>
      <c r="X37" s="554"/>
      <c r="Y37" s="554"/>
    </row>
    <row r="38" spans="1:29" s="283" customFormat="1" x14ac:dyDescent="0.25">
      <c r="A38" s="424" t="s">
        <v>165</v>
      </c>
      <c r="B38" s="419" t="s">
        <v>58</v>
      </c>
      <c r="C38" s="536" t="s">
        <v>906</v>
      </c>
      <c r="D38" s="555">
        <v>1660.5899999999997</v>
      </c>
      <c r="E38" s="339">
        <v>1659.05</v>
      </c>
      <c r="F38" s="339">
        <v>1806.8980000000001</v>
      </c>
      <c r="G38" s="631">
        <v>1981.3232100000002</v>
      </c>
      <c r="H38" s="625">
        <v>1955.7678800000001</v>
      </c>
      <c r="I38" s="631">
        <v>2040.9212063520004</v>
      </c>
      <c r="J38" s="339">
        <v>2129.13841</v>
      </c>
      <c r="K38" s="339">
        <v>0</v>
      </c>
      <c r="L38" s="339">
        <v>2127.2048538200002</v>
      </c>
      <c r="M38" s="339">
        <v>0</v>
      </c>
      <c r="N38" s="339">
        <v>0</v>
      </c>
      <c r="O38" s="339">
        <v>2210.1758330147995</v>
      </c>
      <c r="P38" s="339">
        <v>0</v>
      </c>
      <c r="Q38" s="339">
        <v>0</v>
      </c>
      <c r="R38" s="339">
        <v>2296.4253542782326</v>
      </c>
      <c r="S38" s="339">
        <v>0</v>
      </c>
      <c r="T38" s="339">
        <v>0</v>
      </c>
      <c r="U38" s="339">
        <v>10649.142369113033</v>
      </c>
      <c r="V38" s="338">
        <f>V44+V46+V52</f>
        <v>0</v>
      </c>
      <c r="W38" s="543">
        <f>W44+W46+W52</f>
        <v>0</v>
      </c>
      <c r="Z38" s="554"/>
      <c r="AA38" s="554"/>
      <c r="AB38" s="554"/>
      <c r="AC38" s="554"/>
    </row>
    <row r="39" spans="1:29" s="283" customFormat="1" x14ac:dyDescent="0.25">
      <c r="A39" s="418" t="s">
        <v>169</v>
      </c>
      <c r="B39" s="420" t="s">
        <v>57</v>
      </c>
      <c r="C39" s="448" t="s">
        <v>906</v>
      </c>
      <c r="D39" s="408" t="s">
        <v>436</v>
      </c>
      <c r="E39" s="296" t="s">
        <v>436</v>
      </c>
      <c r="F39" s="296" t="s">
        <v>436</v>
      </c>
      <c r="G39" s="585" t="s">
        <v>436</v>
      </c>
      <c r="H39" s="586" t="s">
        <v>436</v>
      </c>
      <c r="I39" s="408" t="s">
        <v>436</v>
      </c>
      <c r="J39" s="296" t="s">
        <v>436</v>
      </c>
      <c r="K39" s="296" t="s">
        <v>436</v>
      </c>
      <c r="L39" s="296" t="s">
        <v>436</v>
      </c>
      <c r="M39" s="296" t="s">
        <v>436</v>
      </c>
      <c r="N39" s="296" t="s">
        <v>436</v>
      </c>
      <c r="O39" s="296" t="s">
        <v>436</v>
      </c>
      <c r="P39" s="296" t="s">
        <v>436</v>
      </c>
      <c r="Q39" s="296" t="s">
        <v>436</v>
      </c>
      <c r="R39" s="296" t="s">
        <v>436</v>
      </c>
      <c r="S39" s="296" t="s">
        <v>436</v>
      </c>
      <c r="T39" s="296" t="s">
        <v>436</v>
      </c>
      <c r="U39" s="296" t="s">
        <v>436</v>
      </c>
      <c r="V39" s="398"/>
      <c r="W39" s="379"/>
    </row>
    <row r="40" spans="1:29" s="283" customFormat="1" ht="25.5" x14ac:dyDescent="0.25">
      <c r="A40" s="418" t="s">
        <v>999</v>
      </c>
      <c r="B40" s="425" t="s">
        <v>1059</v>
      </c>
      <c r="C40" s="448" t="s">
        <v>906</v>
      </c>
      <c r="D40" s="408" t="s">
        <v>436</v>
      </c>
      <c r="E40" s="296" t="s">
        <v>436</v>
      </c>
      <c r="F40" s="296" t="s">
        <v>436</v>
      </c>
      <c r="G40" s="585" t="s">
        <v>436</v>
      </c>
      <c r="H40" s="586" t="s">
        <v>436</v>
      </c>
      <c r="I40" s="408" t="s">
        <v>436</v>
      </c>
      <c r="J40" s="296" t="s">
        <v>436</v>
      </c>
      <c r="K40" s="296" t="s">
        <v>436</v>
      </c>
      <c r="L40" s="296" t="s">
        <v>436</v>
      </c>
      <c r="M40" s="296" t="s">
        <v>436</v>
      </c>
      <c r="N40" s="296" t="s">
        <v>436</v>
      </c>
      <c r="O40" s="296" t="s">
        <v>436</v>
      </c>
      <c r="P40" s="296" t="s">
        <v>436</v>
      </c>
      <c r="Q40" s="296" t="s">
        <v>436</v>
      </c>
      <c r="R40" s="296" t="s">
        <v>436</v>
      </c>
      <c r="S40" s="296" t="s">
        <v>436</v>
      </c>
      <c r="T40" s="296" t="s">
        <v>436</v>
      </c>
      <c r="U40" s="296" t="s">
        <v>436</v>
      </c>
      <c r="V40" s="398"/>
      <c r="W40" s="379"/>
    </row>
    <row r="41" spans="1:29" s="283" customFormat="1" ht="25.5" x14ac:dyDescent="0.25">
      <c r="A41" s="418" t="s">
        <v>1000</v>
      </c>
      <c r="B41" s="425" t="s">
        <v>1060</v>
      </c>
      <c r="C41" s="448" t="s">
        <v>906</v>
      </c>
      <c r="D41" s="408" t="s">
        <v>436</v>
      </c>
      <c r="E41" s="296" t="s">
        <v>436</v>
      </c>
      <c r="F41" s="296" t="s">
        <v>436</v>
      </c>
      <c r="G41" s="585" t="s">
        <v>436</v>
      </c>
      <c r="H41" s="586" t="s">
        <v>436</v>
      </c>
      <c r="I41" s="408" t="s">
        <v>436</v>
      </c>
      <c r="J41" s="296" t="s">
        <v>436</v>
      </c>
      <c r="K41" s="296" t="s">
        <v>436</v>
      </c>
      <c r="L41" s="296" t="s">
        <v>436</v>
      </c>
      <c r="M41" s="296" t="s">
        <v>436</v>
      </c>
      <c r="N41" s="296" t="s">
        <v>436</v>
      </c>
      <c r="O41" s="296" t="s">
        <v>436</v>
      </c>
      <c r="P41" s="296" t="s">
        <v>436</v>
      </c>
      <c r="Q41" s="296" t="s">
        <v>436</v>
      </c>
      <c r="R41" s="296" t="s">
        <v>436</v>
      </c>
      <c r="S41" s="296" t="s">
        <v>436</v>
      </c>
      <c r="T41" s="296" t="s">
        <v>436</v>
      </c>
      <c r="U41" s="296" t="s">
        <v>436</v>
      </c>
      <c r="V41" s="398"/>
      <c r="W41" s="379"/>
    </row>
    <row r="42" spans="1:29" s="283" customFormat="1" ht="25.5" x14ac:dyDescent="0.25">
      <c r="A42" s="418" t="s">
        <v>1005</v>
      </c>
      <c r="B42" s="425" t="s">
        <v>1045</v>
      </c>
      <c r="C42" s="448" t="s">
        <v>906</v>
      </c>
      <c r="D42" s="408" t="s">
        <v>436</v>
      </c>
      <c r="E42" s="296" t="s">
        <v>436</v>
      </c>
      <c r="F42" s="296" t="s">
        <v>436</v>
      </c>
      <c r="G42" s="585" t="s">
        <v>436</v>
      </c>
      <c r="H42" s="586" t="s">
        <v>436</v>
      </c>
      <c r="I42" s="408" t="s">
        <v>436</v>
      </c>
      <c r="J42" s="296" t="s">
        <v>436</v>
      </c>
      <c r="K42" s="296" t="s">
        <v>436</v>
      </c>
      <c r="L42" s="296" t="s">
        <v>436</v>
      </c>
      <c r="M42" s="296" t="s">
        <v>436</v>
      </c>
      <c r="N42" s="296" t="s">
        <v>436</v>
      </c>
      <c r="O42" s="296" t="s">
        <v>436</v>
      </c>
      <c r="P42" s="296" t="s">
        <v>436</v>
      </c>
      <c r="Q42" s="296" t="s">
        <v>436</v>
      </c>
      <c r="R42" s="296" t="s">
        <v>436</v>
      </c>
      <c r="S42" s="296" t="s">
        <v>436</v>
      </c>
      <c r="T42" s="296" t="s">
        <v>436</v>
      </c>
      <c r="U42" s="296" t="s">
        <v>436</v>
      </c>
      <c r="V42" s="398"/>
      <c r="W42" s="379"/>
    </row>
    <row r="43" spans="1:29" s="283" customFormat="1" x14ac:dyDescent="0.25">
      <c r="A43" s="418" t="s">
        <v>170</v>
      </c>
      <c r="B43" s="420" t="s">
        <v>96</v>
      </c>
      <c r="C43" s="448" t="s">
        <v>906</v>
      </c>
      <c r="D43" s="408" t="s">
        <v>436</v>
      </c>
      <c r="E43" s="296" t="s">
        <v>436</v>
      </c>
      <c r="F43" s="296" t="s">
        <v>436</v>
      </c>
      <c r="G43" s="585" t="s">
        <v>436</v>
      </c>
      <c r="H43" s="586" t="s">
        <v>436</v>
      </c>
      <c r="I43" s="408" t="s">
        <v>436</v>
      </c>
      <c r="J43" s="296" t="s">
        <v>436</v>
      </c>
      <c r="K43" s="296" t="s">
        <v>436</v>
      </c>
      <c r="L43" s="296" t="s">
        <v>436</v>
      </c>
      <c r="M43" s="296" t="s">
        <v>436</v>
      </c>
      <c r="N43" s="296" t="s">
        <v>436</v>
      </c>
      <c r="O43" s="296" t="s">
        <v>436</v>
      </c>
      <c r="P43" s="296" t="s">
        <v>436</v>
      </c>
      <c r="Q43" s="296" t="s">
        <v>436</v>
      </c>
      <c r="R43" s="296" t="s">
        <v>436</v>
      </c>
      <c r="S43" s="296" t="s">
        <v>436</v>
      </c>
      <c r="T43" s="296" t="s">
        <v>436</v>
      </c>
      <c r="U43" s="296" t="s">
        <v>436</v>
      </c>
      <c r="V43" s="398"/>
      <c r="W43" s="379"/>
    </row>
    <row r="44" spans="1:29" s="283" customFormat="1" x14ac:dyDescent="0.25">
      <c r="A44" s="418" t="s">
        <v>176</v>
      </c>
      <c r="B44" s="420" t="s">
        <v>1105</v>
      </c>
      <c r="C44" s="448" t="s">
        <v>906</v>
      </c>
      <c r="D44" s="409">
        <v>1583.81</v>
      </c>
      <c r="E44" s="302">
        <v>1576.39</v>
      </c>
      <c r="F44" s="305">
        <v>1743.45</v>
      </c>
      <c r="G44" s="600">
        <v>1767.17</v>
      </c>
      <c r="H44" s="626">
        <v>1767.5530000000001</v>
      </c>
      <c r="I44" s="305">
        <v>1901.9821151520005</v>
      </c>
      <c r="J44" s="303">
        <v>1925.92893</v>
      </c>
      <c r="K44" s="303"/>
      <c r="L44" s="305">
        <v>1911.5464144600003</v>
      </c>
      <c r="M44" s="303"/>
      <c r="N44" s="303"/>
      <c r="O44" s="305">
        <v>1985.8910560803995</v>
      </c>
      <c r="P44" s="303"/>
      <c r="Q44" s="303"/>
      <c r="R44" s="305">
        <v>2063.1691862664566</v>
      </c>
      <c r="S44" s="303"/>
      <c r="T44" s="303"/>
      <c r="U44" s="303">
        <v>9569.1907508068562</v>
      </c>
      <c r="V44" s="400"/>
      <c r="W44" s="380"/>
    </row>
    <row r="45" spans="1:29" s="283" customFormat="1" x14ac:dyDescent="0.25">
      <c r="A45" s="418" t="s">
        <v>186</v>
      </c>
      <c r="B45" s="420" t="s">
        <v>97</v>
      </c>
      <c r="C45" s="448" t="s">
        <v>906</v>
      </c>
      <c r="D45" s="408" t="s">
        <v>436</v>
      </c>
      <c r="E45" s="296" t="s">
        <v>436</v>
      </c>
      <c r="F45" s="296" t="s">
        <v>436</v>
      </c>
      <c r="G45" s="585" t="s">
        <v>436</v>
      </c>
      <c r="H45" s="586" t="s">
        <v>436</v>
      </c>
      <c r="I45" s="296" t="s">
        <v>436</v>
      </c>
      <c r="J45" s="296" t="s">
        <v>436</v>
      </c>
      <c r="K45" s="296" t="s">
        <v>436</v>
      </c>
      <c r="L45" s="296" t="s">
        <v>436</v>
      </c>
      <c r="M45" s="296" t="s">
        <v>436</v>
      </c>
      <c r="N45" s="296" t="s">
        <v>436</v>
      </c>
      <c r="O45" s="296" t="s">
        <v>436</v>
      </c>
      <c r="P45" s="296" t="s">
        <v>436</v>
      </c>
      <c r="Q45" s="296" t="s">
        <v>436</v>
      </c>
      <c r="R45" s="296" t="s">
        <v>436</v>
      </c>
      <c r="S45" s="296" t="s">
        <v>436</v>
      </c>
      <c r="T45" s="296" t="s">
        <v>436</v>
      </c>
      <c r="U45" s="296" t="s">
        <v>436</v>
      </c>
      <c r="V45" s="398"/>
      <c r="W45" s="379"/>
    </row>
    <row r="46" spans="1:29" s="283" customFormat="1" x14ac:dyDescent="0.25">
      <c r="A46" s="418" t="s">
        <v>187</v>
      </c>
      <c r="B46" s="420" t="s">
        <v>1106</v>
      </c>
      <c r="C46" s="448" t="s">
        <v>906</v>
      </c>
      <c r="D46" s="409">
        <v>58.96</v>
      </c>
      <c r="E46" s="302">
        <v>17.850000000000001</v>
      </c>
      <c r="F46" s="305">
        <v>41.72</v>
      </c>
      <c r="G46" s="585">
        <v>50.772210000000001</v>
      </c>
      <c r="H46" s="586">
        <v>52.719000000000001</v>
      </c>
      <c r="I46" s="303">
        <v>37.780287999999999</v>
      </c>
      <c r="J46" s="303">
        <v>43.501010000000001</v>
      </c>
      <c r="K46" s="303"/>
      <c r="L46" s="303">
        <v>37.746055360000007</v>
      </c>
      <c r="M46" s="303"/>
      <c r="N46" s="303"/>
      <c r="O46" s="303">
        <v>39.255897574400009</v>
      </c>
      <c r="P46" s="303"/>
      <c r="Q46" s="303"/>
      <c r="R46" s="303">
        <v>40.826133477376011</v>
      </c>
      <c r="S46" s="303"/>
      <c r="T46" s="303"/>
      <c r="U46" s="303">
        <v>189.02072041177604</v>
      </c>
      <c r="V46" s="398"/>
      <c r="W46" s="379"/>
    </row>
    <row r="47" spans="1:29" s="283" customFormat="1" x14ac:dyDescent="0.25">
      <c r="A47" s="418" t="s">
        <v>188</v>
      </c>
      <c r="B47" s="420" t="s">
        <v>1107</v>
      </c>
      <c r="C47" s="448" t="s">
        <v>906</v>
      </c>
      <c r="D47" s="408" t="s">
        <v>436</v>
      </c>
      <c r="E47" s="296" t="s">
        <v>436</v>
      </c>
      <c r="F47" s="296" t="s">
        <v>436</v>
      </c>
      <c r="G47" s="585" t="s">
        <v>436</v>
      </c>
      <c r="H47" s="586" t="s">
        <v>436</v>
      </c>
      <c r="I47" s="296" t="s">
        <v>436</v>
      </c>
      <c r="J47" s="296" t="s">
        <v>436</v>
      </c>
      <c r="K47" s="296" t="s">
        <v>436</v>
      </c>
      <c r="L47" s="296" t="s">
        <v>436</v>
      </c>
      <c r="M47" s="296" t="s">
        <v>436</v>
      </c>
      <c r="N47" s="296" t="s">
        <v>436</v>
      </c>
      <c r="O47" s="296" t="s">
        <v>436</v>
      </c>
      <c r="P47" s="296" t="s">
        <v>436</v>
      </c>
      <c r="Q47" s="296" t="s">
        <v>436</v>
      </c>
      <c r="R47" s="296" t="s">
        <v>436</v>
      </c>
      <c r="S47" s="296" t="s">
        <v>436</v>
      </c>
      <c r="T47" s="296" t="s">
        <v>436</v>
      </c>
      <c r="U47" s="296" t="s">
        <v>436</v>
      </c>
      <c r="V47" s="398"/>
      <c r="W47" s="379"/>
    </row>
    <row r="48" spans="1:29" s="283" customFormat="1" x14ac:dyDescent="0.25">
      <c r="A48" s="418" t="s">
        <v>189</v>
      </c>
      <c r="B48" s="420" t="s">
        <v>104</v>
      </c>
      <c r="C48" s="448" t="s">
        <v>906</v>
      </c>
      <c r="D48" s="408" t="s">
        <v>436</v>
      </c>
      <c r="E48" s="296" t="s">
        <v>436</v>
      </c>
      <c r="F48" s="296" t="s">
        <v>436</v>
      </c>
      <c r="G48" s="585" t="s">
        <v>436</v>
      </c>
      <c r="H48" s="586" t="s">
        <v>436</v>
      </c>
      <c r="I48" s="296" t="s">
        <v>436</v>
      </c>
      <c r="J48" s="296" t="s">
        <v>436</v>
      </c>
      <c r="K48" s="296" t="s">
        <v>436</v>
      </c>
      <c r="L48" s="296" t="s">
        <v>436</v>
      </c>
      <c r="M48" s="296" t="s">
        <v>436</v>
      </c>
      <c r="N48" s="296" t="s">
        <v>436</v>
      </c>
      <c r="O48" s="296" t="s">
        <v>436</v>
      </c>
      <c r="P48" s="296" t="s">
        <v>436</v>
      </c>
      <c r="Q48" s="296" t="s">
        <v>436</v>
      </c>
      <c r="R48" s="296" t="s">
        <v>436</v>
      </c>
      <c r="S48" s="296" t="s">
        <v>436</v>
      </c>
      <c r="T48" s="296" t="s">
        <v>436</v>
      </c>
      <c r="U48" s="296" t="s">
        <v>436</v>
      </c>
      <c r="V48" s="398"/>
      <c r="W48" s="379"/>
    </row>
    <row r="49" spans="1:29" s="283" customFormat="1" x14ac:dyDescent="0.25">
      <c r="A49" s="418" t="s">
        <v>190</v>
      </c>
      <c r="B49" s="421" t="s">
        <v>976</v>
      </c>
      <c r="C49" s="448" t="s">
        <v>906</v>
      </c>
      <c r="D49" s="408" t="s">
        <v>436</v>
      </c>
      <c r="E49" s="296" t="s">
        <v>436</v>
      </c>
      <c r="F49" s="296" t="s">
        <v>436</v>
      </c>
      <c r="G49" s="585" t="s">
        <v>436</v>
      </c>
      <c r="H49" s="586" t="s">
        <v>436</v>
      </c>
      <c r="I49" s="296" t="s">
        <v>436</v>
      </c>
      <c r="J49" s="296" t="s">
        <v>436</v>
      </c>
      <c r="K49" s="296" t="s">
        <v>436</v>
      </c>
      <c r="L49" s="296" t="s">
        <v>436</v>
      </c>
      <c r="M49" s="296" t="s">
        <v>436</v>
      </c>
      <c r="N49" s="296" t="s">
        <v>436</v>
      </c>
      <c r="O49" s="296" t="s">
        <v>436</v>
      </c>
      <c r="P49" s="296" t="s">
        <v>436</v>
      </c>
      <c r="Q49" s="296" t="s">
        <v>436</v>
      </c>
      <c r="R49" s="296" t="s">
        <v>436</v>
      </c>
      <c r="S49" s="296" t="s">
        <v>436</v>
      </c>
      <c r="T49" s="296" t="s">
        <v>436</v>
      </c>
      <c r="U49" s="296" t="s">
        <v>436</v>
      </c>
      <c r="V49" s="398"/>
      <c r="W49" s="379"/>
    </row>
    <row r="50" spans="1:29" s="283" customFormat="1" x14ac:dyDescent="0.25">
      <c r="A50" s="418" t="s">
        <v>22</v>
      </c>
      <c r="B50" s="425" t="s">
        <v>800</v>
      </c>
      <c r="C50" s="448" t="s">
        <v>906</v>
      </c>
      <c r="D50" s="408" t="s">
        <v>436</v>
      </c>
      <c r="E50" s="296" t="s">
        <v>436</v>
      </c>
      <c r="F50" s="296" t="s">
        <v>436</v>
      </c>
      <c r="G50" s="585" t="s">
        <v>436</v>
      </c>
      <c r="H50" s="586" t="s">
        <v>436</v>
      </c>
      <c r="I50" s="296" t="s">
        <v>436</v>
      </c>
      <c r="J50" s="296" t="s">
        <v>436</v>
      </c>
      <c r="K50" s="296" t="s">
        <v>436</v>
      </c>
      <c r="L50" s="296" t="s">
        <v>436</v>
      </c>
      <c r="M50" s="296" t="s">
        <v>436</v>
      </c>
      <c r="N50" s="296" t="s">
        <v>436</v>
      </c>
      <c r="O50" s="296" t="s">
        <v>436</v>
      </c>
      <c r="P50" s="296" t="s">
        <v>436</v>
      </c>
      <c r="Q50" s="296" t="s">
        <v>436</v>
      </c>
      <c r="R50" s="296" t="s">
        <v>436</v>
      </c>
      <c r="S50" s="296" t="s">
        <v>436</v>
      </c>
      <c r="T50" s="296" t="s">
        <v>436</v>
      </c>
      <c r="U50" s="296" t="s">
        <v>436</v>
      </c>
      <c r="V50" s="398"/>
      <c r="W50" s="379"/>
    </row>
    <row r="51" spans="1:29" s="283" customFormat="1" x14ac:dyDescent="0.25">
      <c r="A51" s="418" t="s">
        <v>23</v>
      </c>
      <c r="B51" s="425" t="s">
        <v>788</v>
      </c>
      <c r="C51" s="448" t="s">
        <v>906</v>
      </c>
      <c r="D51" s="408" t="s">
        <v>436</v>
      </c>
      <c r="E51" s="296" t="s">
        <v>436</v>
      </c>
      <c r="F51" s="296" t="s">
        <v>436</v>
      </c>
      <c r="G51" s="585" t="s">
        <v>436</v>
      </c>
      <c r="H51" s="586" t="s">
        <v>436</v>
      </c>
      <c r="I51" s="296" t="s">
        <v>436</v>
      </c>
      <c r="J51" s="296" t="s">
        <v>436</v>
      </c>
      <c r="K51" s="296" t="s">
        <v>436</v>
      </c>
      <c r="L51" s="296" t="s">
        <v>436</v>
      </c>
      <c r="M51" s="296" t="s">
        <v>436</v>
      </c>
      <c r="N51" s="296" t="s">
        <v>436</v>
      </c>
      <c r="O51" s="296" t="s">
        <v>436</v>
      </c>
      <c r="P51" s="296" t="s">
        <v>436</v>
      </c>
      <c r="Q51" s="296" t="s">
        <v>436</v>
      </c>
      <c r="R51" s="296" t="s">
        <v>436</v>
      </c>
      <c r="S51" s="296" t="s">
        <v>436</v>
      </c>
      <c r="T51" s="296" t="s">
        <v>436</v>
      </c>
      <c r="U51" s="296" t="s">
        <v>436</v>
      </c>
      <c r="V51" s="398"/>
      <c r="W51" s="379"/>
    </row>
    <row r="52" spans="1:29" s="283" customFormat="1" ht="16.5" thickBot="1" x14ac:dyDescent="0.3">
      <c r="A52" s="418" t="s">
        <v>191</v>
      </c>
      <c r="B52" s="423" t="s">
        <v>1108</v>
      </c>
      <c r="C52" s="449" t="s">
        <v>906</v>
      </c>
      <c r="D52" s="409">
        <v>17.82</v>
      </c>
      <c r="E52" s="302">
        <v>64.81</v>
      </c>
      <c r="F52" s="305">
        <v>186.91</v>
      </c>
      <c r="G52" s="717">
        <v>163.381</v>
      </c>
      <c r="H52" s="586">
        <v>135.49588</v>
      </c>
      <c r="I52" s="303">
        <v>101.15880319999999</v>
      </c>
      <c r="J52" s="303">
        <v>159.70847000000001</v>
      </c>
      <c r="K52" s="303"/>
      <c r="L52" s="303">
        <v>177.912384</v>
      </c>
      <c r="M52" s="303"/>
      <c r="N52" s="303"/>
      <c r="O52" s="303">
        <v>185.02887936000002</v>
      </c>
      <c r="P52" s="303"/>
      <c r="Q52" s="303"/>
      <c r="R52" s="303">
        <v>192.43003453440002</v>
      </c>
      <c r="S52" s="303"/>
      <c r="T52" s="303"/>
      <c r="U52" s="303">
        <v>890.9308978944</v>
      </c>
      <c r="V52" s="398"/>
      <c r="W52" s="379"/>
      <c r="Y52" s="554"/>
    </row>
    <row r="53" spans="1:29" s="283" customFormat="1" x14ac:dyDescent="0.25">
      <c r="A53" s="426" t="s">
        <v>998</v>
      </c>
      <c r="B53" s="427" t="s">
        <v>59</v>
      </c>
      <c r="C53" s="532" t="s">
        <v>906</v>
      </c>
      <c r="D53" s="535">
        <v>539.86</v>
      </c>
      <c r="E53" s="340">
        <v>555.46999999999991</v>
      </c>
      <c r="F53" s="340">
        <v>759.5</v>
      </c>
      <c r="G53" s="624">
        <v>875.19179999999994</v>
      </c>
      <c r="H53" s="603">
        <v>689.35946999999987</v>
      </c>
      <c r="I53" s="624">
        <v>921.87112480000019</v>
      </c>
      <c r="J53" s="340">
        <v>1016.48605</v>
      </c>
      <c r="K53" s="340">
        <v>0</v>
      </c>
      <c r="L53" s="340">
        <v>933.05700384000011</v>
      </c>
      <c r="M53" s="340">
        <v>0</v>
      </c>
      <c r="N53" s="340">
        <v>0</v>
      </c>
      <c r="O53" s="340">
        <v>970.37928399360021</v>
      </c>
      <c r="P53" s="340">
        <v>0</v>
      </c>
      <c r="Q53" s="340">
        <v>0</v>
      </c>
      <c r="R53" s="340">
        <v>1009.1944553533442</v>
      </c>
      <c r="S53" s="340">
        <v>0</v>
      </c>
      <c r="T53" s="340">
        <v>0</v>
      </c>
      <c r="U53" s="340">
        <v>4672.4645891869441</v>
      </c>
      <c r="V53" s="401"/>
      <c r="W53" s="544"/>
      <c r="Y53" s="554"/>
      <c r="Z53" s="554"/>
      <c r="AA53" s="554"/>
      <c r="AB53" s="554"/>
      <c r="AC53" s="554"/>
    </row>
    <row r="54" spans="1:29" s="283" customFormat="1" x14ac:dyDescent="0.25">
      <c r="A54" s="418" t="s">
        <v>999</v>
      </c>
      <c r="B54" s="425" t="s">
        <v>1095</v>
      </c>
      <c r="C54" s="448" t="s">
        <v>906</v>
      </c>
      <c r="D54" s="408" t="s">
        <v>436</v>
      </c>
      <c r="E54" s="296" t="s">
        <v>436</v>
      </c>
      <c r="F54" s="296" t="s">
        <v>436</v>
      </c>
      <c r="G54" s="585" t="s">
        <v>436</v>
      </c>
      <c r="H54" s="586" t="s">
        <v>436</v>
      </c>
      <c r="I54" s="408" t="s">
        <v>436</v>
      </c>
      <c r="J54" s="296" t="s">
        <v>436</v>
      </c>
      <c r="K54" s="296" t="s">
        <v>436</v>
      </c>
      <c r="L54" s="296" t="s">
        <v>436</v>
      </c>
      <c r="M54" s="296" t="s">
        <v>436</v>
      </c>
      <c r="N54" s="296" t="s">
        <v>436</v>
      </c>
      <c r="O54" s="296" t="s">
        <v>436</v>
      </c>
      <c r="P54" s="296" t="s">
        <v>436</v>
      </c>
      <c r="Q54" s="296" t="s">
        <v>436</v>
      </c>
      <c r="R54" s="296" t="s">
        <v>436</v>
      </c>
      <c r="S54" s="296" t="s">
        <v>436</v>
      </c>
      <c r="T54" s="296" t="s">
        <v>436</v>
      </c>
      <c r="U54" s="296" t="s">
        <v>436</v>
      </c>
      <c r="V54" s="398"/>
      <c r="W54" s="379"/>
      <c r="Y54" s="554"/>
      <c r="Z54" s="554"/>
      <c r="AA54" s="554"/>
      <c r="AB54" s="554"/>
      <c r="AC54" s="554"/>
    </row>
    <row r="55" spans="1:29" s="283" customFormat="1" x14ac:dyDescent="0.25">
      <c r="A55" s="418" t="s">
        <v>1000</v>
      </c>
      <c r="B55" s="422" t="s">
        <v>1096</v>
      </c>
      <c r="C55" s="448" t="s">
        <v>906</v>
      </c>
      <c r="D55" s="409">
        <v>411.37</v>
      </c>
      <c r="E55" s="302">
        <v>421.87</v>
      </c>
      <c r="F55" s="305">
        <v>465.93709999999999</v>
      </c>
      <c r="G55" s="600">
        <v>677.86479999999995</v>
      </c>
      <c r="H55" s="586">
        <v>453.72372999999999</v>
      </c>
      <c r="I55" s="303">
        <v>708.26412800000014</v>
      </c>
      <c r="J55" s="302">
        <v>797.78</v>
      </c>
      <c r="K55" s="302"/>
      <c r="L55" s="303">
        <v>733.10593824000011</v>
      </c>
      <c r="M55" s="302"/>
      <c r="N55" s="302"/>
      <c r="O55" s="303">
        <v>762.43017576960017</v>
      </c>
      <c r="P55" s="302"/>
      <c r="Q55" s="302"/>
      <c r="R55" s="303">
        <v>792.92738280038418</v>
      </c>
      <c r="S55" s="302"/>
      <c r="T55" s="302"/>
      <c r="U55" s="303">
        <v>3671.1707028099845</v>
      </c>
      <c r="V55" s="398"/>
      <c r="W55" s="379"/>
    </row>
    <row r="56" spans="1:29" s="283" customFormat="1" x14ac:dyDescent="0.25">
      <c r="A56" s="418" t="s">
        <v>1001</v>
      </c>
      <c r="B56" s="428" t="s">
        <v>802</v>
      </c>
      <c r="C56" s="448" t="s">
        <v>906</v>
      </c>
      <c r="D56" s="529">
        <v>411.37212</v>
      </c>
      <c r="E56" s="302">
        <v>421.87</v>
      </c>
      <c r="F56" s="305">
        <v>465.93709999999999</v>
      </c>
      <c r="G56" s="600">
        <v>677.86479999999995</v>
      </c>
      <c r="H56" s="601">
        <v>453.72372999999999</v>
      </c>
      <c r="I56" s="303">
        <v>708.26412800000014</v>
      </c>
      <c r="J56" s="303">
        <v>797.78</v>
      </c>
      <c r="K56" s="303"/>
      <c r="L56" s="303">
        <v>733.10593824000011</v>
      </c>
      <c r="M56" s="303"/>
      <c r="N56" s="303"/>
      <c r="O56" s="303">
        <v>762.43017576960017</v>
      </c>
      <c r="P56" s="303"/>
      <c r="Q56" s="303"/>
      <c r="R56" s="303">
        <v>792.92738280038418</v>
      </c>
      <c r="S56" s="303"/>
      <c r="T56" s="303"/>
      <c r="U56" s="303">
        <v>3671.1707028099845</v>
      </c>
      <c r="V56" s="400"/>
      <c r="W56" s="380"/>
    </row>
    <row r="57" spans="1:29" s="283" customFormat="1" x14ac:dyDescent="0.25">
      <c r="A57" s="418" t="s">
        <v>1002</v>
      </c>
      <c r="B57" s="429" t="s">
        <v>672</v>
      </c>
      <c r="C57" s="448" t="s">
        <v>906</v>
      </c>
      <c r="D57" s="409">
        <v>411.34</v>
      </c>
      <c r="E57" s="302">
        <v>421.79</v>
      </c>
      <c r="F57" s="305">
        <v>465.738</v>
      </c>
      <c r="G57" s="600">
        <v>677.10765000000004</v>
      </c>
      <c r="H57" s="601">
        <v>453.69067999999999</v>
      </c>
      <c r="I57" s="303">
        <v>708.10188800000003</v>
      </c>
      <c r="J57" s="303">
        <v>797.78</v>
      </c>
      <c r="K57" s="303"/>
      <c r="L57" s="303">
        <v>732.35963423999999</v>
      </c>
      <c r="M57" s="303"/>
      <c r="N57" s="303"/>
      <c r="O57" s="303">
        <v>761.65401960960003</v>
      </c>
      <c r="P57" s="303"/>
      <c r="Q57" s="303"/>
      <c r="R57" s="303">
        <v>792.12018039398401</v>
      </c>
      <c r="S57" s="303"/>
      <c r="T57" s="303"/>
      <c r="U57" s="303">
        <v>3667.4334402435843</v>
      </c>
      <c r="V57" s="400"/>
      <c r="W57" s="380"/>
    </row>
    <row r="58" spans="1:29" s="283" customFormat="1" x14ac:dyDescent="0.25">
      <c r="A58" s="418" t="s">
        <v>1003</v>
      </c>
      <c r="B58" s="429" t="s">
        <v>801</v>
      </c>
      <c r="C58" s="448" t="s">
        <v>906</v>
      </c>
      <c r="D58" s="408" t="s">
        <v>436</v>
      </c>
      <c r="E58" s="296" t="s">
        <v>436</v>
      </c>
      <c r="F58" s="296" t="s">
        <v>436</v>
      </c>
      <c r="G58" s="585" t="s">
        <v>436</v>
      </c>
      <c r="H58" s="586" t="s">
        <v>436</v>
      </c>
      <c r="I58" s="296" t="s">
        <v>436</v>
      </c>
      <c r="J58" s="296" t="s">
        <v>436</v>
      </c>
      <c r="K58" s="296" t="s">
        <v>436</v>
      </c>
      <c r="L58" s="296" t="s">
        <v>436</v>
      </c>
      <c r="M58" s="296" t="s">
        <v>436</v>
      </c>
      <c r="N58" s="296" t="s">
        <v>436</v>
      </c>
      <c r="O58" s="296" t="s">
        <v>436</v>
      </c>
      <c r="P58" s="296" t="s">
        <v>436</v>
      </c>
      <c r="Q58" s="296" t="s">
        <v>436</v>
      </c>
      <c r="R58" s="296" t="s">
        <v>436</v>
      </c>
      <c r="S58" s="296" t="s">
        <v>436</v>
      </c>
      <c r="T58" s="296" t="s">
        <v>436</v>
      </c>
      <c r="U58" s="296" t="s">
        <v>436</v>
      </c>
      <c r="V58" s="398"/>
      <c r="W58" s="379"/>
    </row>
    <row r="59" spans="1:29" s="283" customFormat="1" x14ac:dyDescent="0.25">
      <c r="A59" s="418" t="s">
        <v>1004</v>
      </c>
      <c r="B59" s="428" t="s">
        <v>762</v>
      </c>
      <c r="C59" s="448" t="s">
        <v>906</v>
      </c>
      <c r="D59" s="408" t="s">
        <v>436</v>
      </c>
      <c r="E59" s="296" t="s">
        <v>436</v>
      </c>
      <c r="F59" s="296" t="s">
        <v>436</v>
      </c>
      <c r="G59" s="585" t="s">
        <v>436</v>
      </c>
      <c r="H59" s="586" t="s">
        <v>436</v>
      </c>
      <c r="I59" s="296" t="s">
        <v>436</v>
      </c>
      <c r="J59" s="296" t="s">
        <v>436</v>
      </c>
      <c r="K59" s="296" t="s">
        <v>436</v>
      </c>
      <c r="L59" s="296" t="s">
        <v>436</v>
      </c>
      <c r="M59" s="296" t="s">
        <v>436</v>
      </c>
      <c r="N59" s="296" t="s">
        <v>436</v>
      </c>
      <c r="O59" s="296" t="s">
        <v>436</v>
      </c>
      <c r="P59" s="296" t="s">
        <v>436</v>
      </c>
      <c r="Q59" s="296" t="s">
        <v>436</v>
      </c>
      <c r="R59" s="296" t="s">
        <v>436</v>
      </c>
      <c r="S59" s="296" t="s">
        <v>436</v>
      </c>
      <c r="T59" s="296" t="s">
        <v>436</v>
      </c>
      <c r="U59" s="296" t="s">
        <v>436</v>
      </c>
      <c r="V59" s="398"/>
      <c r="W59" s="379"/>
    </row>
    <row r="60" spans="1:29" s="283" customFormat="1" x14ac:dyDescent="0.25">
      <c r="A60" s="418" t="s">
        <v>1005</v>
      </c>
      <c r="B60" s="422" t="s">
        <v>1097</v>
      </c>
      <c r="C60" s="448" t="s">
        <v>906</v>
      </c>
      <c r="D60" s="409">
        <v>101.81</v>
      </c>
      <c r="E60" s="302">
        <v>110.43</v>
      </c>
      <c r="F60" s="302">
        <v>259.63</v>
      </c>
      <c r="G60" s="600">
        <v>164.44399999999999</v>
      </c>
      <c r="H60" s="601">
        <v>202.50792999999999</v>
      </c>
      <c r="I60" s="303">
        <v>182.69486879999999</v>
      </c>
      <c r="J60" s="303">
        <v>184.47955999999999</v>
      </c>
      <c r="K60" s="303"/>
      <c r="L60" s="303">
        <v>163.1658496</v>
      </c>
      <c r="M60" s="303"/>
      <c r="N60" s="303"/>
      <c r="O60" s="303">
        <v>169.692483584</v>
      </c>
      <c r="P60" s="303"/>
      <c r="Q60" s="303"/>
      <c r="R60" s="303">
        <v>176.48018292736</v>
      </c>
      <c r="S60" s="303"/>
      <c r="T60" s="303"/>
      <c r="U60" s="303">
        <v>817.08475611135998</v>
      </c>
      <c r="V60" s="400"/>
      <c r="W60" s="380"/>
    </row>
    <row r="61" spans="1:29" s="283" customFormat="1" ht="16.5" thickBot="1" x14ac:dyDescent="0.3">
      <c r="A61" s="418" t="s">
        <v>1006</v>
      </c>
      <c r="B61" s="430" t="s">
        <v>1098</v>
      </c>
      <c r="C61" s="449" t="s">
        <v>906</v>
      </c>
      <c r="D61" s="409">
        <v>26.68</v>
      </c>
      <c r="E61" s="302">
        <v>23.17</v>
      </c>
      <c r="F61" s="302">
        <v>33.93</v>
      </c>
      <c r="G61" s="600">
        <v>32.883000000000003</v>
      </c>
      <c r="H61" s="601">
        <v>33.127809999999997</v>
      </c>
      <c r="I61" s="303">
        <v>30.912127999999999</v>
      </c>
      <c r="J61" s="303">
        <v>34.226489999999998</v>
      </c>
      <c r="K61" s="303"/>
      <c r="L61" s="303">
        <v>36.785215999999998</v>
      </c>
      <c r="M61" s="303"/>
      <c r="N61" s="303"/>
      <c r="O61" s="303">
        <v>38.256624639999998</v>
      </c>
      <c r="P61" s="303"/>
      <c r="Q61" s="303"/>
      <c r="R61" s="303">
        <v>39.786889625599997</v>
      </c>
      <c r="S61" s="303"/>
      <c r="T61" s="303"/>
      <c r="U61" s="303">
        <v>184.20913026559998</v>
      </c>
      <c r="V61" s="400"/>
      <c r="W61" s="380"/>
    </row>
    <row r="62" spans="1:29" s="283" customFormat="1" x14ac:dyDescent="0.25">
      <c r="A62" s="426" t="s">
        <v>1007</v>
      </c>
      <c r="B62" s="563" t="s">
        <v>60</v>
      </c>
      <c r="C62" s="532" t="s">
        <v>906</v>
      </c>
      <c r="D62" s="534">
        <v>8.66</v>
      </c>
      <c r="E62" s="341">
        <v>8.44</v>
      </c>
      <c r="F62" s="341">
        <v>8.35</v>
      </c>
      <c r="G62" s="602">
        <v>8.7793200000000002</v>
      </c>
      <c r="H62" s="603">
        <v>11.50362</v>
      </c>
      <c r="I62" s="528">
        <v>11.919232000000001</v>
      </c>
      <c r="J62" s="342">
        <v>9.0618499999999997</v>
      </c>
      <c r="K62" s="342"/>
      <c r="L62" s="342">
        <v>9.417274879999999</v>
      </c>
      <c r="M62" s="342"/>
      <c r="N62" s="342"/>
      <c r="O62" s="342">
        <v>9.7939658751999996</v>
      </c>
      <c r="P62" s="342"/>
      <c r="Q62" s="342"/>
      <c r="R62" s="342">
        <v>10.185724510208001</v>
      </c>
      <c r="S62" s="340"/>
      <c r="T62" s="340"/>
      <c r="U62" s="340">
        <v>47.158837265407996</v>
      </c>
      <c r="V62" s="401"/>
      <c r="W62" s="544"/>
    </row>
    <row r="63" spans="1:29" s="283" customFormat="1" ht="25.5" x14ac:dyDescent="0.25">
      <c r="A63" s="418" t="s">
        <v>1008</v>
      </c>
      <c r="B63" s="425" t="s">
        <v>890</v>
      </c>
      <c r="C63" s="448" t="s">
        <v>906</v>
      </c>
      <c r="D63" s="408" t="s">
        <v>436</v>
      </c>
      <c r="E63" s="296" t="s">
        <v>436</v>
      </c>
      <c r="F63" s="296" t="s">
        <v>436</v>
      </c>
      <c r="G63" s="585" t="s">
        <v>436</v>
      </c>
      <c r="H63" s="586" t="s">
        <v>436</v>
      </c>
      <c r="I63" s="408" t="s">
        <v>436</v>
      </c>
      <c r="J63" s="296"/>
      <c r="K63" s="296" t="s">
        <v>436</v>
      </c>
      <c r="L63" s="296" t="s">
        <v>436</v>
      </c>
      <c r="M63" s="296" t="s">
        <v>436</v>
      </c>
      <c r="N63" s="296" t="s">
        <v>436</v>
      </c>
      <c r="O63" s="296" t="s">
        <v>436</v>
      </c>
      <c r="P63" s="296" t="s">
        <v>436</v>
      </c>
      <c r="Q63" s="296" t="s">
        <v>436</v>
      </c>
      <c r="R63" s="296" t="s">
        <v>436</v>
      </c>
      <c r="S63" s="296" t="s">
        <v>436</v>
      </c>
      <c r="T63" s="296" t="s">
        <v>436</v>
      </c>
      <c r="U63" s="296" t="s">
        <v>436</v>
      </c>
      <c r="V63" s="398"/>
      <c r="W63" s="379"/>
    </row>
    <row r="64" spans="1:29" s="283" customFormat="1" x14ac:dyDescent="0.25">
      <c r="A64" s="418" t="s">
        <v>1009</v>
      </c>
      <c r="B64" s="425" t="s">
        <v>892</v>
      </c>
      <c r="C64" s="448" t="s">
        <v>906</v>
      </c>
      <c r="D64" s="408" t="s">
        <v>436</v>
      </c>
      <c r="E64" s="296" t="s">
        <v>436</v>
      </c>
      <c r="F64" s="296" t="s">
        <v>436</v>
      </c>
      <c r="G64" s="585" t="s">
        <v>436</v>
      </c>
      <c r="H64" s="586" t="s">
        <v>436</v>
      </c>
      <c r="I64" s="408" t="s">
        <v>436</v>
      </c>
      <c r="J64" s="296"/>
      <c r="K64" s="296" t="s">
        <v>436</v>
      </c>
      <c r="L64" s="296" t="s">
        <v>436</v>
      </c>
      <c r="M64" s="296" t="s">
        <v>436</v>
      </c>
      <c r="N64" s="296" t="s">
        <v>436</v>
      </c>
      <c r="O64" s="296" t="s">
        <v>436</v>
      </c>
      <c r="P64" s="296" t="s">
        <v>436</v>
      </c>
      <c r="Q64" s="296" t="s">
        <v>436</v>
      </c>
      <c r="R64" s="296" t="s">
        <v>436</v>
      </c>
      <c r="S64" s="296" t="s">
        <v>436</v>
      </c>
      <c r="T64" s="296" t="s">
        <v>436</v>
      </c>
      <c r="U64" s="296" t="s">
        <v>436</v>
      </c>
      <c r="V64" s="398"/>
      <c r="W64" s="379"/>
    </row>
    <row r="65" spans="1:23" s="283" customFormat="1" x14ac:dyDescent="0.25">
      <c r="A65" s="418" t="s">
        <v>1010</v>
      </c>
      <c r="B65" s="422" t="s">
        <v>98</v>
      </c>
      <c r="C65" s="448" t="s">
        <v>906</v>
      </c>
      <c r="D65" s="408" t="s">
        <v>436</v>
      </c>
      <c r="E65" s="296" t="s">
        <v>436</v>
      </c>
      <c r="F65" s="296" t="s">
        <v>436</v>
      </c>
      <c r="G65" s="585" t="s">
        <v>436</v>
      </c>
      <c r="H65" s="586" t="s">
        <v>436</v>
      </c>
      <c r="I65" s="408" t="s">
        <v>436</v>
      </c>
      <c r="J65" s="296" t="s">
        <v>436</v>
      </c>
      <c r="K65" s="296" t="s">
        <v>436</v>
      </c>
      <c r="L65" s="296" t="s">
        <v>436</v>
      </c>
      <c r="M65" s="296" t="s">
        <v>436</v>
      </c>
      <c r="N65" s="296" t="s">
        <v>436</v>
      </c>
      <c r="O65" s="296" t="s">
        <v>436</v>
      </c>
      <c r="P65" s="296" t="s">
        <v>436</v>
      </c>
      <c r="Q65" s="296" t="s">
        <v>436</v>
      </c>
      <c r="R65" s="296" t="s">
        <v>436</v>
      </c>
      <c r="S65" s="296" t="s">
        <v>436</v>
      </c>
      <c r="T65" s="296" t="s">
        <v>436</v>
      </c>
      <c r="U65" s="296" t="s">
        <v>436</v>
      </c>
      <c r="V65" s="398"/>
      <c r="W65" s="379"/>
    </row>
    <row r="66" spans="1:23" s="283" customFormat="1" x14ac:dyDescent="0.25">
      <c r="A66" s="418" t="s">
        <v>1011</v>
      </c>
      <c r="B66" s="422" t="s">
        <v>118</v>
      </c>
      <c r="C66" s="448" t="s">
        <v>906</v>
      </c>
      <c r="D66" s="408" t="s">
        <v>436</v>
      </c>
      <c r="E66" s="296" t="s">
        <v>436</v>
      </c>
      <c r="F66" s="296" t="s">
        <v>436</v>
      </c>
      <c r="G66" s="585" t="s">
        <v>436</v>
      </c>
      <c r="H66" s="586" t="s">
        <v>436</v>
      </c>
      <c r="I66" s="408" t="s">
        <v>436</v>
      </c>
      <c r="J66" s="296" t="s">
        <v>436</v>
      </c>
      <c r="K66" s="296" t="s">
        <v>436</v>
      </c>
      <c r="L66" s="296" t="s">
        <v>436</v>
      </c>
      <c r="M66" s="296" t="s">
        <v>436</v>
      </c>
      <c r="N66" s="296" t="s">
        <v>436</v>
      </c>
      <c r="O66" s="296" t="s">
        <v>436</v>
      </c>
      <c r="P66" s="296" t="s">
        <v>436</v>
      </c>
      <c r="Q66" s="296" t="s">
        <v>436</v>
      </c>
      <c r="R66" s="296" t="s">
        <v>436</v>
      </c>
      <c r="S66" s="296" t="s">
        <v>436</v>
      </c>
      <c r="T66" s="296" t="s">
        <v>436</v>
      </c>
      <c r="U66" s="296" t="s">
        <v>436</v>
      </c>
      <c r="V66" s="398"/>
      <c r="W66" s="379"/>
    </row>
    <row r="67" spans="1:23" s="283" customFormat="1" ht="16.5" thickBot="1" x14ac:dyDescent="0.3">
      <c r="A67" s="418" t="s">
        <v>1012</v>
      </c>
      <c r="B67" s="430" t="s">
        <v>673</v>
      </c>
      <c r="C67" s="449" t="s">
        <v>906</v>
      </c>
      <c r="D67" s="409">
        <v>8.66</v>
      </c>
      <c r="E67" s="302">
        <v>8.44</v>
      </c>
      <c r="F67" s="302">
        <v>8.35</v>
      </c>
      <c r="G67" s="600">
        <v>8.7793200000000002</v>
      </c>
      <c r="H67" s="601">
        <v>11.50362</v>
      </c>
      <c r="I67" s="303">
        <v>11.919232000000001</v>
      </c>
      <c r="J67" s="303">
        <v>9.0618499999999997</v>
      </c>
      <c r="K67" s="303"/>
      <c r="L67" s="303">
        <v>9.417274879999999</v>
      </c>
      <c r="M67" s="303"/>
      <c r="N67" s="303"/>
      <c r="O67" s="303">
        <v>9.7939658751999996</v>
      </c>
      <c r="P67" s="303"/>
      <c r="Q67" s="303"/>
      <c r="R67" s="303">
        <v>10.185724510208001</v>
      </c>
      <c r="S67" s="303"/>
      <c r="T67" s="303"/>
      <c r="U67" s="303">
        <v>47.158837265407996</v>
      </c>
      <c r="V67" s="400"/>
      <c r="W67" s="380"/>
    </row>
    <row r="68" spans="1:23" s="283" customFormat="1" ht="16.5" thickBot="1" x14ac:dyDescent="0.3">
      <c r="A68" s="426" t="s">
        <v>1013</v>
      </c>
      <c r="B68" s="633" t="s">
        <v>979</v>
      </c>
      <c r="C68" s="533" t="s">
        <v>906</v>
      </c>
      <c r="D68" s="531">
        <v>744.8</v>
      </c>
      <c r="E68" s="342">
        <v>780.06</v>
      </c>
      <c r="F68" s="342">
        <v>852.38</v>
      </c>
      <c r="G68" s="604">
        <v>854.92547000000002</v>
      </c>
      <c r="H68" s="603">
        <v>910.31956000000002</v>
      </c>
      <c r="I68" s="342">
        <v>823.368064</v>
      </c>
      <c r="J68" s="342">
        <v>830.89805999999999</v>
      </c>
      <c r="K68" s="342"/>
      <c r="L68" s="342">
        <v>923.82268160000001</v>
      </c>
      <c r="M68" s="342"/>
      <c r="N68" s="342"/>
      <c r="O68" s="342">
        <v>960.77558886400004</v>
      </c>
      <c r="P68" s="342"/>
      <c r="Q68" s="342"/>
      <c r="R68" s="342">
        <v>999.2066124185601</v>
      </c>
      <c r="S68" s="342"/>
      <c r="T68" s="342"/>
      <c r="U68" s="342">
        <v>4626.2219228825597</v>
      </c>
      <c r="V68" s="402"/>
      <c r="W68" s="544"/>
    </row>
    <row r="69" spans="1:23" s="283" customFormat="1" ht="16.5" thickBot="1" x14ac:dyDescent="0.3">
      <c r="A69" s="426" t="s">
        <v>1014</v>
      </c>
      <c r="B69" s="632" t="s">
        <v>980</v>
      </c>
      <c r="C69" s="533" t="s">
        <v>906</v>
      </c>
      <c r="D69" s="531">
        <v>89.52</v>
      </c>
      <c r="E69" s="342">
        <v>98.65</v>
      </c>
      <c r="F69" s="342">
        <v>104.12</v>
      </c>
      <c r="G69" s="604">
        <v>95.522900000000007</v>
      </c>
      <c r="H69" s="603">
        <v>116.15149</v>
      </c>
      <c r="I69" s="342">
        <v>104.198508</v>
      </c>
      <c r="J69" s="342">
        <v>100.02159</v>
      </c>
      <c r="K69" s="342"/>
      <c r="L69" s="342">
        <v>101.24274790000001</v>
      </c>
      <c r="M69" s="342"/>
      <c r="N69" s="342"/>
      <c r="O69" s="342">
        <v>103.26760285800002</v>
      </c>
      <c r="P69" s="342"/>
      <c r="Q69" s="342"/>
      <c r="R69" s="342">
        <v>105.33295491516002</v>
      </c>
      <c r="S69" s="342"/>
      <c r="T69" s="342"/>
      <c r="U69" s="342">
        <v>503.56823567316007</v>
      </c>
      <c r="V69" s="402"/>
      <c r="W69" s="544"/>
    </row>
    <row r="70" spans="1:23" s="283" customFormat="1" x14ac:dyDescent="0.25">
      <c r="A70" s="426" t="s">
        <v>1015</v>
      </c>
      <c r="B70" s="563" t="s">
        <v>61</v>
      </c>
      <c r="C70" s="532" t="s">
        <v>906</v>
      </c>
      <c r="D70" s="531">
        <v>16.27</v>
      </c>
      <c r="E70" s="391">
        <v>17.36</v>
      </c>
      <c r="F70" s="391">
        <v>17.920000000000002</v>
      </c>
      <c r="G70" s="605">
        <v>17.350950000000001</v>
      </c>
      <c r="H70" s="603">
        <v>19.138960000000001</v>
      </c>
      <c r="I70" s="391">
        <v>18.973800352000001</v>
      </c>
      <c r="J70" s="391">
        <v>17.78012</v>
      </c>
      <c r="K70" s="391"/>
      <c r="L70" s="391">
        <v>18.722496</v>
      </c>
      <c r="M70" s="391"/>
      <c r="N70" s="391"/>
      <c r="O70" s="391">
        <v>19.47139584</v>
      </c>
      <c r="P70" s="391"/>
      <c r="Q70" s="391"/>
      <c r="R70" s="391">
        <v>20.250251673600001</v>
      </c>
      <c r="S70" s="391"/>
      <c r="T70" s="391"/>
      <c r="U70" s="391">
        <v>93.756543513600008</v>
      </c>
      <c r="V70" s="403"/>
      <c r="W70" s="544"/>
    </row>
    <row r="71" spans="1:23" s="283" customFormat="1" x14ac:dyDescent="0.25">
      <c r="A71" s="418" t="s">
        <v>262</v>
      </c>
      <c r="B71" s="422" t="s">
        <v>954</v>
      </c>
      <c r="C71" s="448" t="s">
        <v>906</v>
      </c>
      <c r="D71" s="529">
        <v>13.72</v>
      </c>
      <c r="E71" s="305">
        <v>14.91</v>
      </c>
      <c r="F71" s="305">
        <v>15.75</v>
      </c>
      <c r="G71" s="600">
        <v>15.000999999999999</v>
      </c>
      <c r="H71" s="601">
        <v>16.841139999999999</v>
      </c>
      <c r="I71" s="305">
        <v>16.364608</v>
      </c>
      <c r="J71" s="305">
        <v>15.62617</v>
      </c>
      <c r="K71" s="305"/>
      <c r="L71" s="305">
        <v>16.191552000000001</v>
      </c>
      <c r="M71" s="305"/>
      <c r="N71" s="305"/>
      <c r="O71" s="305">
        <v>16.839214080000001</v>
      </c>
      <c r="P71" s="305"/>
      <c r="Q71" s="305"/>
      <c r="R71" s="305">
        <v>17.512782643200001</v>
      </c>
      <c r="S71" s="305"/>
      <c r="T71" s="305"/>
      <c r="U71" s="305">
        <v>81.082348723199999</v>
      </c>
      <c r="V71" s="404"/>
      <c r="W71" s="380"/>
    </row>
    <row r="72" spans="1:23" s="283" customFormat="1" ht="16.5" thickBot="1" x14ac:dyDescent="0.3">
      <c r="A72" s="418" t="s">
        <v>951</v>
      </c>
      <c r="B72" s="430" t="s">
        <v>213</v>
      </c>
      <c r="C72" s="449" t="s">
        <v>906</v>
      </c>
      <c r="D72" s="529">
        <v>2.5499999999999998</v>
      </c>
      <c r="E72" s="335">
        <v>2.4500000000000002</v>
      </c>
      <c r="F72" s="335">
        <v>2.16</v>
      </c>
      <c r="G72" s="606">
        <v>2.3499500000000002</v>
      </c>
      <c r="H72" s="607">
        <v>2.2978200000000002</v>
      </c>
      <c r="I72" s="305">
        <v>2.6091923519999995</v>
      </c>
      <c r="J72" s="335">
        <v>2.15395</v>
      </c>
      <c r="K72" s="335"/>
      <c r="L72" s="305">
        <v>2.5309439999999999</v>
      </c>
      <c r="M72" s="335"/>
      <c r="N72" s="335"/>
      <c r="O72" s="305">
        <v>2.6321817599999999</v>
      </c>
      <c r="P72" s="335"/>
      <c r="Q72" s="335"/>
      <c r="R72" s="305">
        <v>2.7374690304000002</v>
      </c>
      <c r="S72" s="335"/>
      <c r="T72" s="335"/>
      <c r="U72" s="305">
        <v>12.6741947904</v>
      </c>
      <c r="V72" s="404"/>
      <c r="W72" s="380"/>
    </row>
    <row r="73" spans="1:23" s="283" customFormat="1" x14ac:dyDescent="0.25">
      <c r="A73" s="426" t="s">
        <v>1016</v>
      </c>
      <c r="B73" s="427" t="s">
        <v>62</v>
      </c>
      <c r="C73" s="532" t="s">
        <v>906</v>
      </c>
      <c r="D73" s="531">
        <v>147.38</v>
      </c>
      <c r="E73" s="342">
        <v>99.13</v>
      </c>
      <c r="F73" s="342">
        <v>111.41</v>
      </c>
      <c r="G73" s="604">
        <v>92.08681</v>
      </c>
      <c r="H73" s="603">
        <v>117.27879999999999</v>
      </c>
      <c r="I73" s="342">
        <v>91.681741200000005</v>
      </c>
      <c r="J73" s="342">
        <v>95.819700000000012</v>
      </c>
      <c r="K73" s="342">
        <v>0</v>
      </c>
      <c r="L73" s="342">
        <v>81.908921599999999</v>
      </c>
      <c r="M73" s="342">
        <v>3.5490000000000004</v>
      </c>
      <c r="N73" s="342">
        <v>3.5490000000000004</v>
      </c>
      <c r="O73" s="342">
        <v>85.092918463999993</v>
      </c>
      <c r="P73" s="342">
        <v>3.5490000000000004</v>
      </c>
      <c r="Q73" s="342">
        <v>3.5490000000000004</v>
      </c>
      <c r="R73" s="342">
        <v>88.404475202560008</v>
      </c>
      <c r="S73" s="342">
        <v>0</v>
      </c>
      <c r="T73" s="342">
        <v>0</v>
      </c>
      <c r="U73" s="342">
        <v>410.34935526656</v>
      </c>
      <c r="V73" s="402"/>
      <c r="W73" s="544"/>
    </row>
    <row r="74" spans="1:23" s="283" customFormat="1" x14ac:dyDescent="0.25">
      <c r="A74" s="418" t="s">
        <v>1017</v>
      </c>
      <c r="B74" s="422" t="s">
        <v>674</v>
      </c>
      <c r="C74" s="448" t="s">
        <v>906</v>
      </c>
      <c r="D74" s="529">
        <v>39.020000000000003</v>
      </c>
      <c r="E74" s="305">
        <v>34.619999999999997</v>
      </c>
      <c r="F74" s="305">
        <v>47.15</v>
      </c>
      <c r="G74" s="600">
        <v>35.866999999999997</v>
      </c>
      <c r="H74" s="607">
        <v>52.631459999999997</v>
      </c>
      <c r="I74" s="305">
        <v>39.709965199999999</v>
      </c>
      <c r="J74" s="305">
        <v>39.371200000000002</v>
      </c>
      <c r="K74" s="305"/>
      <c r="L74" s="305">
        <v>34.9324352</v>
      </c>
      <c r="M74" s="305"/>
      <c r="N74" s="305"/>
      <c r="O74" s="305">
        <v>36.329732608</v>
      </c>
      <c r="P74" s="305"/>
      <c r="Q74" s="305"/>
      <c r="R74" s="305">
        <v>37.782921912319999</v>
      </c>
      <c r="S74" s="305"/>
      <c r="T74" s="305"/>
      <c r="U74" s="305">
        <v>174.93096972032001</v>
      </c>
      <c r="V74" s="404"/>
      <c r="W74" s="380"/>
    </row>
    <row r="75" spans="1:23" s="283" customFormat="1" ht="15.75" customHeight="1" x14ac:dyDescent="0.25">
      <c r="A75" s="418" t="s">
        <v>1018</v>
      </c>
      <c r="B75" s="422" t="s">
        <v>675</v>
      </c>
      <c r="C75" s="448" t="s">
        <v>906</v>
      </c>
      <c r="D75" s="409">
        <v>31.72</v>
      </c>
      <c r="E75" s="305">
        <v>23.02</v>
      </c>
      <c r="F75" s="305">
        <v>16.170000000000002</v>
      </c>
      <c r="G75" s="600">
        <v>9.3278099999999995</v>
      </c>
      <c r="H75" s="608">
        <v>3.62418</v>
      </c>
      <c r="I75" s="305">
        <v>9.4</v>
      </c>
      <c r="J75" s="305">
        <v>10.72128</v>
      </c>
      <c r="K75" s="305"/>
      <c r="L75" s="305">
        <v>9.6840000000000011</v>
      </c>
      <c r="M75" s="305">
        <v>3.5490000000000004</v>
      </c>
      <c r="N75" s="305">
        <v>3.5490000000000004</v>
      </c>
      <c r="O75" s="305">
        <v>9.9789999999999992</v>
      </c>
      <c r="P75" s="305">
        <v>3.5490000000000004</v>
      </c>
      <c r="Q75" s="305">
        <v>3.5490000000000004</v>
      </c>
      <c r="R75" s="305">
        <v>10.286000000000001</v>
      </c>
      <c r="S75" s="305"/>
      <c r="T75" s="305"/>
      <c r="U75" s="303">
        <v>48.668999999999997</v>
      </c>
      <c r="V75" s="400"/>
      <c r="W75" s="380"/>
    </row>
    <row r="76" spans="1:23" s="283" customFormat="1" ht="16.5" thickBot="1" x14ac:dyDescent="0.3">
      <c r="A76" s="431" t="s">
        <v>1019</v>
      </c>
      <c r="B76" s="430" t="s">
        <v>676</v>
      </c>
      <c r="C76" s="449" t="s">
        <v>906</v>
      </c>
      <c r="D76" s="409">
        <v>76.64</v>
      </c>
      <c r="E76" s="302">
        <v>41.49</v>
      </c>
      <c r="F76" s="302">
        <v>48.09</v>
      </c>
      <c r="G76" s="600">
        <v>46.892000000000003</v>
      </c>
      <c r="H76" s="608">
        <v>61.023159999999997</v>
      </c>
      <c r="I76" s="305">
        <v>42.571776000000007</v>
      </c>
      <c r="J76" s="305">
        <v>45.727220000000003</v>
      </c>
      <c r="K76" s="305"/>
      <c r="L76" s="305">
        <v>37.292486400000001</v>
      </c>
      <c r="M76" s="305"/>
      <c r="N76" s="305"/>
      <c r="O76" s="305">
        <v>38.784185856000001</v>
      </c>
      <c r="P76" s="305"/>
      <c r="Q76" s="305"/>
      <c r="R76" s="305">
        <v>40.33555329024</v>
      </c>
      <c r="S76" s="305"/>
      <c r="T76" s="305"/>
      <c r="U76" s="303">
        <v>186.74938554624001</v>
      </c>
      <c r="V76" s="400"/>
      <c r="W76" s="380"/>
    </row>
    <row r="77" spans="1:23" s="387" customFormat="1" x14ac:dyDescent="0.25">
      <c r="A77" s="432" t="s">
        <v>1020</v>
      </c>
      <c r="B77" s="434" t="s">
        <v>1025</v>
      </c>
      <c r="C77" s="530" t="s">
        <v>906</v>
      </c>
      <c r="D77" s="528">
        <v>114.1</v>
      </c>
      <c r="E77" s="342">
        <v>99.94</v>
      </c>
      <c r="F77" s="342">
        <v>118.41</v>
      </c>
      <c r="G77" s="609">
        <v>57.398000000000003</v>
      </c>
      <c r="H77" s="609">
        <v>92.016239999999996</v>
      </c>
      <c r="I77" s="342">
        <v>68.908736000000005</v>
      </c>
      <c r="J77" s="342">
        <v>59.070540000000001</v>
      </c>
      <c r="K77" s="342">
        <v>0</v>
      </c>
      <c r="L77" s="342">
        <v>59.033727999999996</v>
      </c>
      <c r="M77" s="342">
        <v>0</v>
      </c>
      <c r="N77" s="342">
        <v>0</v>
      </c>
      <c r="O77" s="342">
        <v>61.395077119999996</v>
      </c>
      <c r="P77" s="342">
        <v>0</v>
      </c>
      <c r="Q77" s="342">
        <v>0</v>
      </c>
      <c r="R77" s="342">
        <v>63.850880204799999</v>
      </c>
      <c r="S77" s="342">
        <v>0</v>
      </c>
      <c r="T77" s="342">
        <v>0</v>
      </c>
      <c r="U77" s="342">
        <v>295.6228853248</v>
      </c>
      <c r="V77" s="405"/>
      <c r="W77" s="545"/>
    </row>
    <row r="78" spans="1:23" s="283" customFormat="1" x14ac:dyDescent="0.25">
      <c r="A78" s="418" t="s">
        <v>1021</v>
      </c>
      <c r="B78" s="422" t="s">
        <v>214</v>
      </c>
      <c r="C78" s="448" t="s">
        <v>906</v>
      </c>
      <c r="D78" s="529">
        <v>114.1</v>
      </c>
      <c r="E78" s="305">
        <v>99.94</v>
      </c>
      <c r="F78" s="305">
        <v>118.41</v>
      </c>
      <c r="G78" s="600">
        <v>57.398000000000003</v>
      </c>
      <c r="H78" s="601">
        <v>92.016239999999996</v>
      </c>
      <c r="I78" s="305">
        <v>68.908736000000005</v>
      </c>
      <c r="J78" s="305">
        <v>59.070540000000001</v>
      </c>
      <c r="K78" s="305"/>
      <c r="L78" s="305">
        <v>59.033727999999996</v>
      </c>
      <c r="M78" s="305"/>
      <c r="N78" s="305"/>
      <c r="O78" s="305">
        <v>61.395077119999996</v>
      </c>
      <c r="P78" s="305"/>
      <c r="Q78" s="305"/>
      <c r="R78" s="305">
        <v>63.850880204799999</v>
      </c>
      <c r="S78" s="305"/>
      <c r="T78" s="305"/>
      <c r="U78" s="305">
        <v>295.6228853248</v>
      </c>
      <c r="V78" s="400"/>
      <c r="W78" s="380"/>
    </row>
    <row r="79" spans="1:23" s="283" customFormat="1" x14ac:dyDescent="0.25">
      <c r="A79" s="418" t="s">
        <v>1022</v>
      </c>
      <c r="B79" s="422" t="s">
        <v>215</v>
      </c>
      <c r="C79" s="448" t="s">
        <v>906</v>
      </c>
      <c r="D79" s="408" t="s">
        <v>436</v>
      </c>
      <c r="E79" s="296" t="s">
        <v>436</v>
      </c>
      <c r="F79" s="296" t="s">
        <v>436</v>
      </c>
      <c r="G79" s="585" t="s">
        <v>436</v>
      </c>
      <c r="H79" s="586" t="s">
        <v>436</v>
      </c>
      <c r="I79" s="408" t="s">
        <v>436</v>
      </c>
      <c r="J79" s="296" t="s">
        <v>436</v>
      </c>
      <c r="K79" s="296" t="s">
        <v>436</v>
      </c>
      <c r="L79" s="296" t="s">
        <v>436</v>
      </c>
      <c r="M79" s="296" t="s">
        <v>436</v>
      </c>
      <c r="N79" s="296" t="s">
        <v>436</v>
      </c>
      <c r="O79" s="296" t="s">
        <v>436</v>
      </c>
      <c r="P79" s="296" t="s">
        <v>436</v>
      </c>
      <c r="Q79" s="296" t="s">
        <v>436</v>
      </c>
      <c r="R79" s="296" t="s">
        <v>436</v>
      </c>
      <c r="S79" s="296" t="s">
        <v>436</v>
      </c>
      <c r="T79" s="296" t="s">
        <v>436</v>
      </c>
      <c r="U79" s="296" t="s">
        <v>436</v>
      </c>
      <c r="V79" s="398"/>
      <c r="W79" s="379"/>
    </row>
    <row r="80" spans="1:23" s="283" customFormat="1" ht="16.5" thickBot="1" x14ac:dyDescent="0.3">
      <c r="A80" s="433" t="s">
        <v>1023</v>
      </c>
      <c r="B80" s="430" t="s">
        <v>155</v>
      </c>
      <c r="C80" s="449" t="s">
        <v>906</v>
      </c>
      <c r="D80" s="409">
        <v>0</v>
      </c>
      <c r="E80" s="302">
        <v>0</v>
      </c>
      <c r="F80" s="302">
        <v>0</v>
      </c>
      <c r="G80" s="585" t="s">
        <v>436</v>
      </c>
      <c r="H80" s="586" t="s">
        <v>436</v>
      </c>
      <c r="I80" s="407">
        <v>0</v>
      </c>
      <c r="J80" s="303"/>
      <c r="K80" s="303"/>
      <c r="L80" s="303">
        <v>0</v>
      </c>
      <c r="M80" s="303"/>
      <c r="N80" s="303"/>
      <c r="O80" s="303">
        <v>0</v>
      </c>
      <c r="P80" s="303"/>
      <c r="Q80" s="303"/>
      <c r="R80" s="303">
        <v>0</v>
      </c>
      <c r="S80" s="303"/>
      <c r="T80" s="303"/>
      <c r="U80" s="303">
        <v>0</v>
      </c>
      <c r="V80" s="406"/>
      <c r="W80" s="380"/>
    </row>
    <row r="81" spans="1:23" s="283" customFormat="1" x14ac:dyDescent="0.25">
      <c r="A81" s="435" t="s">
        <v>172</v>
      </c>
      <c r="B81" s="436" t="s">
        <v>113</v>
      </c>
      <c r="C81" s="451" t="s">
        <v>906</v>
      </c>
      <c r="D81" s="527">
        <v>133.78</v>
      </c>
      <c r="E81" s="349">
        <v>197.92</v>
      </c>
      <c r="F81" s="582">
        <v>157.24</v>
      </c>
      <c r="G81" s="610">
        <v>104.95078999999964</v>
      </c>
      <c r="H81" s="611">
        <v>129.31967999999983</v>
      </c>
      <c r="I81" s="634">
        <v>123.64184964799961</v>
      </c>
      <c r="J81" s="634">
        <v>125.50876999999991</v>
      </c>
      <c r="K81" s="349">
        <v>0</v>
      </c>
      <c r="L81" s="349">
        <v>95.273315779999848</v>
      </c>
      <c r="M81" s="349">
        <v>0</v>
      </c>
      <c r="N81" s="349">
        <v>0</v>
      </c>
      <c r="O81" s="349">
        <v>101.20146336920106</v>
      </c>
      <c r="P81" s="349">
        <v>0</v>
      </c>
      <c r="Q81" s="349">
        <v>0</v>
      </c>
      <c r="R81" s="349">
        <v>107.40703396112804</v>
      </c>
      <c r="S81" s="349">
        <v>0</v>
      </c>
      <c r="T81" s="349">
        <v>0</v>
      </c>
      <c r="U81" s="349">
        <v>480.34972511032902</v>
      </c>
      <c r="V81" s="343"/>
      <c r="W81" s="381"/>
    </row>
    <row r="82" spans="1:23" s="283" customFormat="1" x14ac:dyDescent="0.25">
      <c r="A82" s="418" t="s">
        <v>193</v>
      </c>
      <c r="B82" s="420" t="s">
        <v>57</v>
      </c>
      <c r="C82" s="448" t="s">
        <v>906</v>
      </c>
      <c r="D82" s="408" t="s">
        <v>436</v>
      </c>
      <c r="E82" s="296" t="s">
        <v>436</v>
      </c>
      <c r="F82" s="296" t="s">
        <v>436</v>
      </c>
      <c r="G82" s="585" t="s">
        <v>436</v>
      </c>
      <c r="H82" s="586" t="s">
        <v>436</v>
      </c>
      <c r="I82" s="408" t="s">
        <v>436</v>
      </c>
      <c r="J82" s="296" t="s">
        <v>436</v>
      </c>
      <c r="K82" s="296" t="s">
        <v>436</v>
      </c>
      <c r="L82" s="296" t="s">
        <v>436</v>
      </c>
      <c r="M82" s="296" t="s">
        <v>436</v>
      </c>
      <c r="N82" s="296" t="s">
        <v>436</v>
      </c>
      <c r="O82" s="296" t="s">
        <v>436</v>
      </c>
      <c r="P82" s="296" t="s">
        <v>436</v>
      </c>
      <c r="Q82" s="296" t="s">
        <v>436</v>
      </c>
      <c r="R82" s="296" t="s">
        <v>436</v>
      </c>
      <c r="S82" s="296" t="s">
        <v>436</v>
      </c>
      <c r="T82" s="296" t="s">
        <v>436</v>
      </c>
      <c r="U82" s="296" t="s">
        <v>436</v>
      </c>
      <c r="V82" s="407"/>
      <c r="W82" s="379"/>
    </row>
    <row r="83" spans="1:23" s="283" customFormat="1" ht="25.5" x14ac:dyDescent="0.25">
      <c r="A83" s="418" t="s">
        <v>990</v>
      </c>
      <c r="B83" s="425" t="s">
        <v>1059</v>
      </c>
      <c r="C83" s="448" t="s">
        <v>906</v>
      </c>
      <c r="D83" s="408" t="s">
        <v>436</v>
      </c>
      <c r="E83" s="296" t="s">
        <v>436</v>
      </c>
      <c r="F83" s="296" t="s">
        <v>436</v>
      </c>
      <c r="G83" s="585" t="s">
        <v>436</v>
      </c>
      <c r="H83" s="586" t="s">
        <v>436</v>
      </c>
      <c r="I83" s="408" t="s">
        <v>436</v>
      </c>
      <c r="J83" s="296" t="s">
        <v>436</v>
      </c>
      <c r="K83" s="296" t="s">
        <v>436</v>
      </c>
      <c r="L83" s="296" t="s">
        <v>436</v>
      </c>
      <c r="M83" s="296" t="s">
        <v>436</v>
      </c>
      <c r="N83" s="296" t="s">
        <v>436</v>
      </c>
      <c r="O83" s="296" t="s">
        <v>436</v>
      </c>
      <c r="P83" s="296" t="s">
        <v>436</v>
      </c>
      <c r="Q83" s="296" t="s">
        <v>436</v>
      </c>
      <c r="R83" s="296" t="s">
        <v>436</v>
      </c>
      <c r="S83" s="296" t="s">
        <v>436</v>
      </c>
      <c r="T83" s="296" t="s">
        <v>436</v>
      </c>
      <c r="U83" s="296" t="s">
        <v>436</v>
      </c>
      <c r="V83" s="407"/>
      <c r="W83" s="379"/>
    </row>
    <row r="84" spans="1:23" s="283" customFormat="1" ht="25.5" x14ac:dyDescent="0.25">
      <c r="A84" s="418" t="s">
        <v>991</v>
      </c>
      <c r="B84" s="425" t="s">
        <v>1060</v>
      </c>
      <c r="C84" s="448" t="s">
        <v>906</v>
      </c>
      <c r="D84" s="408" t="s">
        <v>436</v>
      </c>
      <c r="E84" s="296" t="s">
        <v>436</v>
      </c>
      <c r="F84" s="296" t="s">
        <v>436</v>
      </c>
      <c r="G84" s="585" t="s">
        <v>436</v>
      </c>
      <c r="H84" s="586" t="s">
        <v>436</v>
      </c>
      <c r="I84" s="408" t="s">
        <v>436</v>
      </c>
      <c r="J84" s="296" t="s">
        <v>436</v>
      </c>
      <c r="K84" s="296" t="s">
        <v>436</v>
      </c>
      <c r="L84" s="296" t="s">
        <v>436</v>
      </c>
      <c r="M84" s="296" t="s">
        <v>436</v>
      </c>
      <c r="N84" s="296" t="s">
        <v>436</v>
      </c>
      <c r="O84" s="296" t="s">
        <v>436</v>
      </c>
      <c r="P84" s="296" t="s">
        <v>436</v>
      </c>
      <c r="Q84" s="296" t="s">
        <v>436</v>
      </c>
      <c r="R84" s="296" t="s">
        <v>436</v>
      </c>
      <c r="S84" s="296" t="s">
        <v>436</v>
      </c>
      <c r="T84" s="296" t="s">
        <v>436</v>
      </c>
      <c r="U84" s="296" t="s">
        <v>436</v>
      </c>
      <c r="V84" s="407"/>
      <c r="W84" s="379"/>
    </row>
    <row r="85" spans="1:23" s="283" customFormat="1" ht="25.5" x14ac:dyDescent="0.25">
      <c r="A85" s="418" t="s">
        <v>992</v>
      </c>
      <c r="B85" s="425" t="s">
        <v>1045</v>
      </c>
      <c r="C85" s="448" t="s">
        <v>906</v>
      </c>
      <c r="D85" s="408" t="s">
        <v>436</v>
      </c>
      <c r="E85" s="296" t="s">
        <v>436</v>
      </c>
      <c r="F85" s="296" t="s">
        <v>436</v>
      </c>
      <c r="G85" s="585" t="s">
        <v>436</v>
      </c>
      <c r="H85" s="586" t="s">
        <v>436</v>
      </c>
      <c r="I85" s="408" t="s">
        <v>436</v>
      </c>
      <c r="J85" s="296" t="s">
        <v>436</v>
      </c>
      <c r="K85" s="296" t="s">
        <v>436</v>
      </c>
      <c r="L85" s="296" t="s">
        <v>436</v>
      </c>
      <c r="M85" s="296" t="s">
        <v>436</v>
      </c>
      <c r="N85" s="296" t="s">
        <v>436</v>
      </c>
      <c r="O85" s="296" t="s">
        <v>436</v>
      </c>
      <c r="P85" s="296" t="s">
        <v>436</v>
      </c>
      <c r="Q85" s="296" t="s">
        <v>436</v>
      </c>
      <c r="R85" s="296" t="s">
        <v>436</v>
      </c>
      <c r="S85" s="296" t="s">
        <v>436</v>
      </c>
      <c r="T85" s="296" t="s">
        <v>436</v>
      </c>
      <c r="U85" s="296" t="s">
        <v>436</v>
      </c>
      <c r="V85" s="407"/>
      <c r="W85" s="379"/>
    </row>
    <row r="86" spans="1:23" s="283" customFormat="1" x14ac:dyDescent="0.25">
      <c r="A86" s="418" t="s">
        <v>194</v>
      </c>
      <c r="B86" s="420" t="s">
        <v>96</v>
      </c>
      <c r="C86" s="448" t="s">
        <v>906</v>
      </c>
      <c r="D86" s="408" t="s">
        <v>436</v>
      </c>
      <c r="E86" s="296" t="s">
        <v>436</v>
      </c>
      <c r="F86" s="296" t="s">
        <v>436</v>
      </c>
      <c r="G86" s="585" t="s">
        <v>436</v>
      </c>
      <c r="H86" s="586" t="s">
        <v>436</v>
      </c>
      <c r="I86" s="296" t="s">
        <v>436</v>
      </c>
      <c r="J86" s="296" t="s">
        <v>436</v>
      </c>
      <c r="K86" s="296" t="s">
        <v>436</v>
      </c>
      <c r="L86" s="296" t="s">
        <v>436</v>
      </c>
      <c r="M86" s="296" t="s">
        <v>436</v>
      </c>
      <c r="N86" s="296" t="s">
        <v>436</v>
      </c>
      <c r="O86" s="296" t="s">
        <v>436</v>
      </c>
      <c r="P86" s="296" t="s">
        <v>436</v>
      </c>
      <c r="Q86" s="296" t="s">
        <v>436</v>
      </c>
      <c r="R86" s="296" t="s">
        <v>436</v>
      </c>
      <c r="S86" s="296" t="s">
        <v>436</v>
      </c>
      <c r="T86" s="296" t="s">
        <v>436</v>
      </c>
      <c r="U86" s="296" t="s">
        <v>436</v>
      </c>
      <c r="V86" s="407"/>
      <c r="W86" s="379"/>
    </row>
    <row r="87" spans="1:23" s="283" customFormat="1" x14ac:dyDescent="0.25">
      <c r="A87" s="418" t="s">
        <v>907</v>
      </c>
      <c r="B87" s="420" t="s">
        <v>1105</v>
      </c>
      <c r="C87" s="448" t="s">
        <v>906</v>
      </c>
      <c r="D87" s="394">
        <v>48.62</v>
      </c>
      <c r="E87" s="299">
        <v>100</v>
      </c>
      <c r="F87" s="299">
        <v>28.16</v>
      </c>
      <c r="G87" s="585">
        <v>36.563999999999851</v>
      </c>
      <c r="H87" s="601">
        <v>31.974379999999883</v>
      </c>
      <c r="I87" s="585">
        <v>73.127884847999439</v>
      </c>
      <c r="J87" s="299">
        <v>43.326669999999922</v>
      </c>
      <c r="K87" s="299">
        <v>0</v>
      </c>
      <c r="L87" s="299">
        <v>39.385259140000016</v>
      </c>
      <c r="M87" s="299">
        <v>0</v>
      </c>
      <c r="N87" s="299">
        <v>0</v>
      </c>
      <c r="O87" s="299">
        <v>43.077884463600867</v>
      </c>
      <c r="P87" s="299">
        <v>0</v>
      </c>
      <c r="Q87" s="299">
        <v>0</v>
      </c>
      <c r="R87" s="299">
        <v>46.958511899304085</v>
      </c>
      <c r="S87" s="299">
        <v>0</v>
      </c>
      <c r="T87" s="299">
        <v>0</v>
      </c>
      <c r="U87" s="305">
        <v>200.47940150290515</v>
      </c>
      <c r="V87" s="394"/>
      <c r="W87" s="380"/>
    </row>
    <row r="88" spans="1:23" s="283" customFormat="1" x14ac:dyDescent="0.25">
      <c r="A88" s="418" t="s">
        <v>908</v>
      </c>
      <c r="B88" s="420" t="s">
        <v>97</v>
      </c>
      <c r="C88" s="448" t="s">
        <v>906</v>
      </c>
      <c r="D88" s="408" t="s">
        <v>436</v>
      </c>
      <c r="E88" s="296" t="s">
        <v>436</v>
      </c>
      <c r="F88" s="296" t="s">
        <v>436</v>
      </c>
      <c r="G88" s="585" t="s">
        <v>436</v>
      </c>
      <c r="H88" s="586" t="s">
        <v>436</v>
      </c>
      <c r="I88" s="596"/>
      <c r="J88" s="296"/>
      <c r="K88" s="296" t="s">
        <v>436</v>
      </c>
      <c r="L88" s="296" t="s">
        <v>436</v>
      </c>
      <c r="M88" s="296" t="s">
        <v>436</v>
      </c>
      <c r="N88" s="296" t="s">
        <v>436</v>
      </c>
      <c r="O88" s="296" t="s">
        <v>436</v>
      </c>
      <c r="P88" s="296" t="s">
        <v>436</v>
      </c>
      <c r="Q88" s="296" t="s">
        <v>436</v>
      </c>
      <c r="R88" s="296" t="s">
        <v>436</v>
      </c>
      <c r="S88" s="296" t="s">
        <v>436</v>
      </c>
      <c r="T88" s="296" t="s">
        <v>436</v>
      </c>
      <c r="U88" s="296" t="s">
        <v>436</v>
      </c>
      <c r="V88" s="407"/>
      <c r="W88" s="379"/>
    </row>
    <row r="89" spans="1:23" s="283" customFormat="1" x14ac:dyDescent="0.25">
      <c r="A89" s="418" t="s">
        <v>909</v>
      </c>
      <c r="B89" s="420" t="s">
        <v>1106</v>
      </c>
      <c r="C89" s="448" t="s">
        <v>906</v>
      </c>
      <c r="D89" s="394">
        <v>6.47</v>
      </c>
      <c r="E89" s="299">
        <v>2.85</v>
      </c>
      <c r="F89" s="299">
        <v>20.81</v>
      </c>
      <c r="G89" s="597">
        <v>-6.3522099999999995</v>
      </c>
      <c r="H89" s="601">
        <v>-3.0841399999999979</v>
      </c>
      <c r="I89" s="597">
        <v>-16.105023999999997</v>
      </c>
      <c r="J89" s="299">
        <v>-11.604330000000001</v>
      </c>
      <c r="K89" s="299">
        <v>0</v>
      </c>
      <c r="L89" s="299">
        <v>-13.583111360000007</v>
      </c>
      <c r="M89" s="299">
        <v>0</v>
      </c>
      <c r="N89" s="299">
        <v>0</v>
      </c>
      <c r="O89" s="299">
        <v>-14.126435814400008</v>
      </c>
      <c r="P89" s="299">
        <v>0</v>
      </c>
      <c r="Q89" s="299">
        <v>0</v>
      </c>
      <c r="R89" s="299">
        <v>-14.691493246976009</v>
      </c>
      <c r="S89" s="299">
        <v>0</v>
      </c>
      <c r="T89" s="299">
        <v>0</v>
      </c>
      <c r="U89" s="305">
        <v>-68.020074421376037</v>
      </c>
      <c r="V89" s="394"/>
      <c r="W89" s="380"/>
    </row>
    <row r="90" spans="1:23" s="283" customFormat="1" x14ac:dyDescent="0.25">
      <c r="A90" s="418" t="s">
        <v>910</v>
      </c>
      <c r="B90" s="420" t="s">
        <v>1107</v>
      </c>
      <c r="C90" s="448" t="s">
        <v>906</v>
      </c>
      <c r="D90" s="408" t="s">
        <v>436</v>
      </c>
      <c r="E90" s="296" t="s">
        <v>436</v>
      </c>
      <c r="F90" s="296" t="s">
        <v>436</v>
      </c>
      <c r="G90" s="585" t="s">
        <v>436</v>
      </c>
      <c r="H90" s="586" t="s">
        <v>436</v>
      </c>
      <c r="I90" s="596"/>
      <c r="J90" s="296"/>
      <c r="K90" s="296" t="s">
        <v>436</v>
      </c>
      <c r="L90" s="296" t="s">
        <v>436</v>
      </c>
      <c r="M90" s="296" t="s">
        <v>436</v>
      </c>
      <c r="N90" s="296" t="s">
        <v>436</v>
      </c>
      <c r="O90" s="296" t="s">
        <v>436</v>
      </c>
      <c r="P90" s="296" t="s">
        <v>436</v>
      </c>
      <c r="Q90" s="296" t="s">
        <v>436</v>
      </c>
      <c r="R90" s="296" t="s">
        <v>436</v>
      </c>
      <c r="S90" s="296" t="s">
        <v>436</v>
      </c>
      <c r="T90" s="296" t="s">
        <v>436</v>
      </c>
      <c r="U90" s="296" t="s">
        <v>436</v>
      </c>
      <c r="V90" s="407"/>
      <c r="W90" s="379"/>
    </row>
    <row r="91" spans="1:23" s="283" customFormat="1" x14ac:dyDescent="0.25">
      <c r="A91" s="418" t="s">
        <v>911</v>
      </c>
      <c r="B91" s="420" t="s">
        <v>104</v>
      </c>
      <c r="C91" s="448" t="s">
        <v>906</v>
      </c>
      <c r="D91" s="408" t="s">
        <v>436</v>
      </c>
      <c r="E91" s="296" t="s">
        <v>436</v>
      </c>
      <c r="F91" s="296" t="s">
        <v>436</v>
      </c>
      <c r="G91" s="585" t="s">
        <v>436</v>
      </c>
      <c r="H91" s="586" t="s">
        <v>436</v>
      </c>
      <c r="I91" s="596"/>
      <c r="J91" s="296"/>
      <c r="K91" s="296" t="s">
        <v>436</v>
      </c>
      <c r="L91" s="296" t="s">
        <v>436</v>
      </c>
      <c r="M91" s="296" t="s">
        <v>436</v>
      </c>
      <c r="N91" s="296" t="s">
        <v>436</v>
      </c>
      <c r="O91" s="296" t="s">
        <v>436</v>
      </c>
      <c r="P91" s="296" t="s">
        <v>436</v>
      </c>
      <c r="Q91" s="296" t="s">
        <v>436</v>
      </c>
      <c r="R91" s="296" t="s">
        <v>436</v>
      </c>
      <c r="S91" s="296" t="s">
        <v>436</v>
      </c>
      <c r="T91" s="296" t="s">
        <v>436</v>
      </c>
      <c r="U91" s="296" t="s">
        <v>436</v>
      </c>
      <c r="V91" s="407"/>
      <c r="W91" s="379"/>
    </row>
    <row r="92" spans="1:23" s="283" customFormat="1" x14ac:dyDescent="0.25">
      <c r="A92" s="418" t="s">
        <v>912</v>
      </c>
      <c r="B92" s="421" t="s">
        <v>976</v>
      </c>
      <c r="C92" s="448" t="s">
        <v>906</v>
      </c>
      <c r="D92" s="408" t="s">
        <v>436</v>
      </c>
      <c r="E92" s="296" t="s">
        <v>436</v>
      </c>
      <c r="F92" s="296" t="s">
        <v>436</v>
      </c>
      <c r="G92" s="585" t="s">
        <v>436</v>
      </c>
      <c r="H92" s="586" t="s">
        <v>436</v>
      </c>
      <c r="I92" s="596"/>
      <c r="J92" s="296"/>
      <c r="K92" s="296" t="s">
        <v>436</v>
      </c>
      <c r="L92" s="296" t="s">
        <v>436</v>
      </c>
      <c r="M92" s="296" t="s">
        <v>436</v>
      </c>
      <c r="N92" s="296" t="s">
        <v>436</v>
      </c>
      <c r="O92" s="296" t="s">
        <v>436</v>
      </c>
      <c r="P92" s="296" t="s">
        <v>436</v>
      </c>
      <c r="Q92" s="296" t="s">
        <v>436</v>
      </c>
      <c r="R92" s="296" t="s">
        <v>436</v>
      </c>
      <c r="S92" s="296" t="s">
        <v>436</v>
      </c>
      <c r="T92" s="296" t="s">
        <v>436</v>
      </c>
      <c r="U92" s="296" t="s">
        <v>436</v>
      </c>
      <c r="V92" s="407"/>
      <c r="W92" s="379"/>
    </row>
    <row r="93" spans="1:23" s="283" customFormat="1" x14ac:dyDescent="0.25">
      <c r="A93" s="418" t="s">
        <v>24</v>
      </c>
      <c r="B93" s="425" t="s">
        <v>800</v>
      </c>
      <c r="C93" s="448" t="s">
        <v>906</v>
      </c>
      <c r="D93" s="408" t="s">
        <v>436</v>
      </c>
      <c r="E93" s="296" t="s">
        <v>436</v>
      </c>
      <c r="F93" s="296" t="s">
        <v>436</v>
      </c>
      <c r="G93" s="585" t="s">
        <v>436</v>
      </c>
      <c r="H93" s="586" t="s">
        <v>436</v>
      </c>
      <c r="I93" s="596"/>
      <c r="J93" s="296"/>
      <c r="K93" s="296" t="s">
        <v>436</v>
      </c>
      <c r="L93" s="296" t="s">
        <v>436</v>
      </c>
      <c r="M93" s="296" t="s">
        <v>436</v>
      </c>
      <c r="N93" s="296" t="s">
        <v>436</v>
      </c>
      <c r="O93" s="296" t="s">
        <v>436</v>
      </c>
      <c r="P93" s="296" t="s">
        <v>436</v>
      </c>
      <c r="Q93" s="296" t="s">
        <v>436</v>
      </c>
      <c r="R93" s="296" t="s">
        <v>436</v>
      </c>
      <c r="S93" s="296" t="s">
        <v>436</v>
      </c>
      <c r="T93" s="296" t="s">
        <v>436</v>
      </c>
      <c r="U93" s="296" t="s">
        <v>436</v>
      </c>
      <c r="V93" s="407"/>
      <c r="W93" s="379"/>
    </row>
    <row r="94" spans="1:23" s="283" customFormat="1" x14ac:dyDescent="0.25">
      <c r="A94" s="418" t="s">
        <v>25</v>
      </c>
      <c r="B94" s="422" t="s">
        <v>788</v>
      </c>
      <c r="C94" s="448" t="s">
        <v>906</v>
      </c>
      <c r="D94" s="408" t="s">
        <v>436</v>
      </c>
      <c r="E94" s="296" t="s">
        <v>436</v>
      </c>
      <c r="F94" s="296" t="s">
        <v>436</v>
      </c>
      <c r="G94" s="585" t="s">
        <v>436</v>
      </c>
      <c r="H94" s="586" t="s">
        <v>436</v>
      </c>
      <c r="I94" s="596"/>
      <c r="J94" s="296"/>
      <c r="K94" s="296" t="s">
        <v>436</v>
      </c>
      <c r="L94" s="296" t="s">
        <v>436</v>
      </c>
      <c r="M94" s="296" t="s">
        <v>436</v>
      </c>
      <c r="N94" s="296" t="s">
        <v>436</v>
      </c>
      <c r="O94" s="296" t="s">
        <v>436</v>
      </c>
      <c r="P94" s="296" t="s">
        <v>436</v>
      </c>
      <c r="Q94" s="296" t="s">
        <v>436</v>
      </c>
      <c r="R94" s="296" t="s">
        <v>436</v>
      </c>
      <c r="S94" s="296" t="s">
        <v>436</v>
      </c>
      <c r="T94" s="296" t="s">
        <v>436</v>
      </c>
      <c r="U94" s="296" t="s">
        <v>436</v>
      </c>
      <c r="V94" s="397"/>
      <c r="W94" s="379"/>
    </row>
    <row r="95" spans="1:23" s="283" customFormat="1" ht="16.5" thickBot="1" x14ac:dyDescent="0.3">
      <c r="A95" s="418" t="s">
        <v>913</v>
      </c>
      <c r="B95" s="423" t="s">
        <v>1108</v>
      </c>
      <c r="C95" s="449" t="s">
        <v>906</v>
      </c>
      <c r="D95" s="408">
        <v>78.69</v>
      </c>
      <c r="E95" s="296">
        <v>95.07</v>
      </c>
      <c r="F95" s="335">
        <v>108.26</v>
      </c>
      <c r="G95" s="597">
        <v>74.739000000000004</v>
      </c>
      <c r="H95" s="601">
        <v>100.42944</v>
      </c>
      <c r="I95" s="597">
        <v>66.618988800000011</v>
      </c>
      <c r="J95" s="335">
        <v>93.786429999999996</v>
      </c>
      <c r="K95" s="335">
        <v>0</v>
      </c>
      <c r="L95" s="335">
        <v>69.471168000000006</v>
      </c>
      <c r="M95" s="335">
        <v>0</v>
      </c>
      <c r="N95" s="335">
        <v>0</v>
      </c>
      <c r="O95" s="335">
        <v>72.250014720000024</v>
      </c>
      <c r="P95" s="335">
        <v>0</v>
      </c>
      <c r="Q95" s="335">
        <v>0</v>
      </c>
      <c r="R95" s="335">
        <v>75.140015308800059</v>
      </c>
      <c r="S95" s="335">
        <v>0</v>
      </c>
      <c r="T95" s="335">
        <v>0</v>
      </c>
      <c r="U95" s="305">
        <v>347.89039802880006</v>
      </c>
      <c r="V95" s="408"/>
      <c r="W95" s="380"/>
    </row>
    <row r="96" spans="1:23" s="283" customFormat="1" x14ac:dyDescent="0.25">
      <c r="A96" s="437" t="s">
        <v>173</v>
      </c>
      <c r="B96" s="436" t="s">
        <v>114</v>
      </c>
      <c r="C96" s="451" t="s">
        <v>906</v>
      </c>
      <c r="D96" s="524">
        <v>-72.94</v>
      </c>
      <c r="E96" s="348">
        <v>-138.94</v>
      </c>
      <c r="F96" s="575">
        <v>-13.4</v>
      </c>
      <c r="G96" s="612">
        <v>-43.789000000000001</v>
      </c>
      <c r="H96" s="613">
        <v>38.751229999999993</v>
      </c>
      <c r="I96" s="635">
        <v>-51.501632000000001</v>
      </c>
      <c r="J96" s="635">
        <v>-60.595000000000006</v>
      </c>
      <c r="K96" s="349">
        <v>0</v>
      </c>
      <c r="L96" s="349">
        <v>-47.5992192</v>
      </c>
      <c r="M96" s="349">
        <v>0</v>
      </c>
      <c r="N96" s="349">
        <v>0</v>
      </c>
      <c r="O96" s="349">
        <v>-49.715347968000003</v>
      </c>
      <c r="P96" s="349">
        <v>0</v>
      </c>
      <c r="Q96" s="349">
        <v>0</v>
      </c>
      <c r="R96" s="349">
        <v>-51.916121886720006</v>
      </c>
      <c r="S96" s="349">
        <v>0</v>
      </c>
      <c r="T96" s="349">
        <v>0</v>
      </c>
      <c r="U96" s="349">
        <v>-238.58416905472001</v>
      </c>
      <c r="V96" s="346"/>
      <c r="W96" s="546"/>
    </row>
    <row r="97" spans="1:23" s="283" customFormat="1" x14ac:dyDescent="0.25">
      <c r="A97" s="418" t="s">
        <v>200</v>
      </c>
      <c r="B97" s="421" t="s">
        <v>63</v>
      </c>
      <c r="C97" s="448" t="s">
        <v>906</v>
      </c>
      <c r="D97" s="408">
        <v>28.909999999999997</v>
      </c>
      <c r="E97" s="296">
        <v>18.829999999999998</v>
      </c>
      <c r="F97" s="296">
        <v>221.46</v>
      </c>
      <c r="G97" s="614">
        <v>5.1230000000000002</v>
      </c>
      <c r="H97" s="601">
        <v>125.1514</v>
      </c>
      <c r="I97" s="408">
        <v>5.3040000000000003</v>
      </c>
      <c r="J97" s="296">
        <v>5.6620000000000008</v>
      </c>
      <c r="K97" s="296">
        <v>0</v>
      </c>
      <c r="L97" s="296">
        <v>5.3040000000000003</v>
      </c>
      <c r="M97" s="296">
        <v>0</v>
      </c>
      <c r="N97" s="296">
        <v>0</v>
      </c>
      <c r="O97" s="296">
        <v>5.3040000000000003</v>
      </c>
      <c r="P97" s="296">
        <v>0</v>
      </c>
      <c r="Q97" s="296">
        <v>0</v>
      </c>
      <c r="R97" s="296">
        <v>5.3040000000000003</v>
      </c>
      <c r="S97" s="296">
        <v>0</v>
      </c>
      <c r="T97" s="296">
        <v>0</v>
      </c>
      <c r="U97" s="296">
        <v>26.339000000000002</v>
      </c>
      <c r="V97" s="408"/>
      <c r="W97" s="380"/>
    </row>
    <row r="98" spans="1:23" s="283" customFormat="1" x14ac:dyDescent="0.25">
      <c r="A98" s="418" t="s">
        <v>201</v>
      </c>
      <c r="B98" s="425" t="s">
        <v>1099</v>
      </c>
      <c r="C98" s="448" t="s">
        <v>906</v>
      </c>
      <c r="D98" s="408" t="s">
        <v>436</v>
      </c>
      <c r="E98" s="296" t="s">
        <v>436</v>
      </c>
      <c r="F98" s="296" t="s">
        <v>436</v>
      </c>
      <c r="G98" s="585" t="s">
        <v>436</v>
      </c>
      <c r="H98" s="586" t="s">
        <v>436</v>
      </c>
      <c r="I98" s="408" t="s">
        <v>436</v>
      </c>
      <c r="J98" s="296" t="s">
        <v>436</v>
      </c>
      <c r="K98" s="296" t="s">
        <v>436</v>
      </c>
      <c r="L98" s="296" t="s">
        <v>436</v>
      </c>
      <c r="M98" s="296" t="s">
        <v>436</v>
      </c>
      <c r="N98" s="296" t="s">
        <v>436</v>
      </c>
      <c r="O98" s="296" t="s">
        <v>436</v>
      </c>
      <c r="P98" s="296" t="s">
        <v>436</v>
      </c>
      <c r="Q98" s="296" t="s">
        <v>436</v>
      </c>
      <c r="R98" s="296" t="s">
        <v>436</v>
      </c>
      <c r="S98" s="296" t="s">
        <v>436</v>
      </c>
      <c r="T98" s="296" t="s">
        <v>436</v>
      </c>
      <c r="U98" s="296" t="s">
        <v>436</v>
      </c>
      <c r="V98" s="397"/>
      <c r="W98" s="379"/>
    </row>
    <row r="99" spans="1:23" s="283" customFormat="1" x14ac:dyDescent="0.25">
      <c r="A99" s="418" t="s">
        <v>202</v>
      </c>
      <c r="B99" s="425" t="s">
        <v>1100</v>
      </c>
      <c r="C99" s="448" t="s">
        <v>906</v>
      </c>
      <c r="D99" s="408">
        <v>4.42</v>
      </c>
      <c r="E99" s="302">
        <v>2.38</v>
      </c>
      <c r="F99" s="302">
        <v>2.27</v>
      </c>
      <c r="G99" s="585">
        <v>2.04</v>
      </c>
      <c r="H99" s="601">
        <v>5.5624200000000004</v>
      </c>
      <c r="I99" s="407">
        <v>2.08</v>
      </c>
      <c r="J99" s="303">
        <v>2.4460000000000002</v>
      </c>
      <c r="K99" s="303"/>
      <c r="L99" s="303">
        <v>2.08</v>
      </c>
      <c r="M99" s="303"/>
      <c r="N99" s="303"/>
      <c r="O99" s="303">
        <v>2.08</v>
      </c>
      <c r="P99" s="303"/>
      <c r="Q99" s="303"/>
      <c r="R99" s="303">
        <v>2.08</v>
      </c>
      <c r="S99" s="303"/>
      <c r="T99" s="303"/>
      <c r="U99" s="305">
        <v>10.360000000000001</v>
      </c>
      <c r="V99" s="397"/>
      <c r="W99" s="379"/>
    </row>
    <row r="100" spans="1:23" s="283" customFormat="1" x14ac:dyDescent="0.25">
      <c r="A100" s="418" t="s">
        <v>218</v>
      </c>
      <c r="B100" s="425" t="s">
        <v>64</v>
      </c>
      <c r="C100" s="448" t="s">
        <v>906</v>
      </c>
      <c r="D100" s="408">
        <v>10.7</v>
      </c>
      <c r="E100" s="296" t="s">
        <v>436</v>
      </c>
      <c r="F100" s="296"/>
      <c r="G100" s="585" t="s">
        <v>436</v>
      </c>
      <c r="H100" s="586" t="s">
        <v>436</v>
      </c>
      <c r="I100" s="408" t="s">
        <v>436</v>
      </c>
      <c r="J100" s="296" t="s">
        <v>436</v>
      </c>
      <c r="K100" s="296" t="s">
        <v>436</v>
      </c>
      <c r="L100" s="296" t="s">
        <v>436</v>
      </c>
      <c r="M100" s="296" t="s">
        <v>436</v>
      </c>
      <c r="N100" s="296" t="s">
        <v>436</v>
      </c>
      <c r="O100" s="296" t="s">
        <v>436</v>
      </c>
      <c r="P100" s="296" t="s">
        <v>436</v>
      </c>
      <c r="Q100" s="296" t="s">
        <v>436</v>
      </c>
      <c r="R100" s="296" t="s">
        <v>436</v>
      </c>
      <c r="S100" s="296" t="s">
        <v>436</v>
      </c>
      <c r="T100" s="296" t="s">
        <v>436</v>
      </c>
      <c r="U100" s="296" t="s">
        <v>436</v>
      </c>
      <c r="V100" s="397"/>
      <c r="W100" s="379"/>
    </row>
    <row r="101" spans="1:23" s="283" customFormat="1" x14ac:dyDescent="0.25">
      <c r="A101" s="418" t="s">
        <v>677</v>
      </c>
      <c r="B101" s="428" t="s">
        <v>803</v>
      </c>
      <c r="C101" s="448" t="s">
        <v>906</v>
      </c>
      <c r="D101" s="408">
        <v>10.7</v>
      </c>
      <c r="E101" s="296" t="s">
        <v>436</v>
      </c>
      <c r="F101" s="296" t="s">
        <v>436</v>
      </c>
      <c r="G101" s="585" t="s">
        <v>436</v>
      </c>
      <c r="H101" s="586" t="s">
        <v>436</v>
      </c>
      <c r="I101" s="408" t="s">
        <v>436</v>
      </c>
      <c r="J101" s="296" t="s">
        <v>436</v>
      </c>
      <c r="K101" s="296" t="s">
        <v>436</v>
      </c>
      <c r="L101" s="296" t="s">
        <v>436</v>
      </c>
      <c r="M101" s="296" t="s">
        <v>436</v>
      </c>
      <c r="N101" s="296" t="s">
        <v>436</v>
      </c>
      <c r="O101" s="296" t="s">
        <v>436</v>
      </c>
      <c r="P101" s="296" t="s">
        <v>436</v>
      </c>
      <c r="Q101" s="296" t="s">
        <v>436</v>
      </c>
      <c r="R101" s="296" t="s">
        <v>436</v>
      </c>
      <c r="S101" s="296" t="s">
        <v>436</v>
      </c>
      <c r="T101" s="296" t="s">
        <v>436</v>
      </c>
      <c r="U101" s="296" t="s">
        <v>436</v>
      </c>
      <c r="V101" s="397"/>
      <c r="W101" s="379"/>
    </row>
    <row r="102" spans="1:23" s="283" customFormat="1" x14ac:dyDescent="0.25">
      <c r="A102" s="418" t="s">
        <v>219</v>
      </c>
      <c r="B102" s="422" t="s">
        <v>1101</v>
      </c>
      <c r="C102" s="448" t="s">
        <v>906</v>
      </c>
      <c r="D102" s="408">
        <v>13.79</v>
      </c>
      <c r="E102" s="302">
        <v>16.45</v>
      </c>
      <c r="F102" s="302">
        <v>219.19</v>
      </c>
      <c r="G102" s="585">
        <v>3.0830000000000002</v>
      </c>
      <c r="H102" s="601">
        <v>119.58897999999999</v>
      </c>
      <c r="I102" s="407">
        <v>3.2240000000000002</v>
      </c>
      <c r="J102" s="303">
        <v>3.2160000000000002</v>
      </c>
      <c r="K102" s="303"/>
      <c r="L102" s="303">
        <v>3.2240000000000002</v>
      </c>
      <c r="M102" s="303"/>
      <c r="N102" s="303"/>
      <c r="O102" s="303">
        <v>3.2240000000000002</v>
      </c>
      <c r="P102" s="303"/>
      <c r="Q102" s="303"/>
      <c r="R102" s="303">
        <v>3.2240000000000002</v>
      </c>
      <c r="S102" s="303"/>
      <c r="T102" s="303"/>
      <c r="U102" s="305">
        <v>15.979000000000001</v>
      </c>
      <c r="V102" s="397"/>
      <c r="W102" s="379"/>
    </row>
    <row r="103" spans="1:23" s="283" customFormat="1" x14ac:dyDescent="0.25">
      <c r="A103" s="418" t="s">
        <v>203</v>
      </c>
      <c r="B103" s="438" t="s">
        <v>62</v>
      </c>
      <c r="C103" s="448" t="s">
        <v>906</v>
      </c>
      <c r="D103" s="409">
        <v>101.85</v>
      </c>
      <c r="E103" s="297">
        <v>157.78</v>
      </c>
      <c r="F103" s="317">
        <v>234.86</v>
      </c>
      <c r="G103" s="585">
        <v>48.911999999999999</v>
      </c>
      <c r="H103" s="601">
        <v>86.400170000000003</v>
      </c>
      <c r="I103" s="585">
        <v>56.805632000000003</v>
      </c>
      <c r="J103" s="317">
        <v>66.257000000000005</v>
      </c>
      <c r="K103" s="317">
        <v>0</v>
      </c>
      <c r="L103" s="317">
        <v>52.903219200000002</v>
      </c>
      <c r="M103" s="317">
        <v>0</v>
      </c>
      <c r="N103" s="317">
        <v>0</v>
      </c>
      <c r="O103" s="317">
        <v>55.019347968000005</v>
      </c>
      <c r="P103" s="317">
        <v>0</v>
      </c>
      <c r="Q103" s="317">
        <v>0</v>
      </c>
      <c r="R103" s="317">
        <v>57.220121886720008</v>
      </c>
      <c r="S103" s="317">
        <v>0</v>
      </c>
      <c r="T103" s="317">
        <v>0</v>
      </c>
      <c r="U103" s="317">
        <v>264.92316905472001</v>
      </c>
      <c r="V103" s="409"/>
      <c r="W103" s="380"/>
    </row>
    <row r="104" spans="1:23" s="283" customFormat="1" x14ac:dyDescent="0.25">
      <c r="A104" s="418" t="s">
        <v>678</v>
      </c>
      <c r="B104" s="422" t="s">
        <v>1102</v>
      </c>
      <c r="C104" s="448" t="s">
        <v>906</v>
      </c>
      <c r="D104" s="409">
        <v>2.39</v>
      </c>
      <c r="E104" s="302">
        <v>2.2000000000000002</v>
      </c>
      <c r="F104" s="302">
        <v>3.41</v>
      </c>
      <c r="G104" s="585">
        <v>3.0350000000000001</v>
      </c>
      <c r="H104" s="601">
        <v>3.66886</v>
      </c>
      <c r="I104" s="303">
        <v>2.4876800000000001</v>
      </c>
      <c r="J104" s="303">
        <v>3.16</v>
      </c>
      <c r="K104" s="303"/>
      <c r="L104" s="303">
        <v>3.2826560000000002</v>
      </c>
      <c r="M104" s="303"/>
      <c r="N104" s="303"/>
      <c r="O104" s="303">
        <v>3.4139622400000005</v>
      </c>
      <c r="P104" s="303"/>
      <c r="Q104" s="303"/>
      <c r="R104" s="303">
        <v>3.5505207296000005</v>
      </c>
      <c r="S104" s="303"/>
      <c r="T104" s="303"/>
      <c r="U104" s="305">
        <v>16.438538969600003</v>
      </c>
      <c r="V104" s="397"/>
      <c r="W104" s="379"/>
    </row>
    <row r="105" spans="1:23" s="283" customFormat="1" x14ac:dyDescent="0.25">
      <c r="A105" s="418" t="s">
        <v>679</v>
      </c>
      <c r="B105" s="422" t="s">
        <v>1103</v>
      </c>
      <c r="C105" s="448" t="s">
        <v>906</v>
      </c>
      <c r="D105" s="409">
        <v>22.72</v>
      </c>
      <c r="E105" s="302">
        <v>22.33</v>
      </c>
      <c r="F105" s="302">
        <v>17.11</v>
      </c>
      <c r="G105" s="585">
        <v>25.876999999999999</v>
      </c>
      <c r="H105" s="601">
        <v>31.2623</v>
      </c>
      <c r="I105" s="303">
        <v>28.164864000000001</v>
      </c>
      <c r="J105" s="303">
        <v>24.109000000000002</v>
      </c>
      <c r="K105" s="303"/>
      <c r="L105" s="303">
        <v>27.988563200000002</v>
      </c>
      <c r="M105" s="303"/>
      <c r="N105" s="303"/>
      <c r="O105" s="303">
        <v>29.108105728000002</v>
      </c>
      <c r="P105" s="303"/>
      <c r="Q105" s="303"/>
      <c r="R105" s="303">
        <v>30.272429957120004</v>
      </c>
      <c r="S105" s="303"/>
      <c r="T105" s="303"/>
      <c r="U105" s="305">
        <v>140.15817888512001</v>
      </c>
      <c r="V105" s="397"/>
      <c r="W105" s="380"/>
    </row>
    <row r="106" spans="1:23" s="283" customFormat="1" x14ac:dyDescent="0.25">
      <c r="A106" s="418" t="s">
        <v>680</v>
      </c>
      <c r="B106" s="422" t="s">
        <v>65</v>
      </c>
      <c r="C106" s="448" t="s">
        <v>906</v>
      </c>
      <c r="D106" s="408" t="s">
        <v>436</v>
      </c>
      <c r="E106" s="296" t="s">
        <v>436</v>
      </c>
      <c r="F106" s="296"/>
      <c r="G106" s="585" t="s">
        <v>436</v>
      </c>
      <c r="H106" s="586" t="s">
        <v>436</v>
      </c>
      <c r="I106" s="296" t="s">
        <v>436</v>
      </c>
      <c r="J106" s="296" t="s">
        <v>436</v>
      </c>
      <c r="K106" s="296" t="s">
        <v>436</v>
      </c>
      <c r="L106" s="296" t="s">
        <v>436</v>
      </c>
      <c r="M106" s="296" t="s">
        <v>436</v>
      </c>
      <c r="N106" s="296" t="s">
        <v>436</v>
      </c>
      <c r="O106" s="296" t="s">
        <v>436</v>
      </c>
      <c r="P106" s="296" t="s">
        <v>436</v>
      </c>
      <c r="Q106" s="296" t="s">
        <v>436</v>
      </c>
      <c r="R106" s="296" t="s">
        <v>436</v>
      </c>
      <c r="S106" s="296" t="s">
        <v>436</v>
      </c>
      <c r="T106" s="296" t="s">
        <v>436</v>
      </c>
      <c r="U106" s="296" t="s">
        <v>436</v>
      </c>
      <c r="V106" s="397"/>
      <c r="W106" s="379"/>
    </row>
    <row r="107" spans="1:23" s="283" customFormat="1" x14ac:dyDescent="0.25">
      <c r="A107" s="418" t="s">
        <v>681</v>
      </c>
      <c r="B107" s="428" t="s">
        <v>804</v>
      </c>
      <c r="C107" s="448" t="s">
        <v>906</v>
      </c>
      <c r="D107" s="408" t="s">
        <v>436</v>
      </c>
      <c r="E107" s="296" t="s">
        <v>436</v>
      </c>
      <c r="F107" s="296" t="s">
        <v>436</v>
      </c>
      <c r="G107" s="585" t="s">
        <v>436</v>
      </c>
      <c r="H107" s="586" t="s">
        <v>436</v>
      </c>
      <c r="I107" s="296" t="s">
        <v>436</v>
      </c>
      <c r="J107" s="296" t="s">
        <v>436</v>
      </c>
      <c r="K107" s="296" t="s">
        <v>436</v>
      </c>
      <c r="L107" s="296" t="s">
        <v>436</v>
      </c>
      <c r="M107" s="296" t="s">
        <v>436</v>
      </c>
      <c r="N107" s="296" t="s">
        <v>436</v>
      </c>
      <c r="O107" s="296" t="s">
        <v>436</v>
      </c>
      <c r="P107" s="296" t="s">
        <v>436</v>
      </c>
      <c r="Q107" s="296" t="s">
        <v>436</v>
      </c>
      <c r="R107" s="296" t="s">
        <v>436</v>
      </c>
      <c r="S107" s="296" t="s">
        <v>436</v>
      </c>
      <c r="T107" s="296" t="s">
        <v>436</v>
      </c>
      <c r="U107" s="296" t="s">
        <v>436</v>
      </c>
      <c r="V107" s="397"/>
      <c r="W107" s="379"/>
    </row>
    <row r="108" spans="1:23" s="283" customFormat="1" ht="16.5" thickBot="1" x14ac:dyDescent="0.3">
      <c r="A108" s="418" t="s">
        <v>682</v>
      </c>
      <c r="B108" s="430" t="s">
        <v>1104</v>
      </c>
      <c r="C108" s="449" t="s">
        <v>906</v>
      </c>
      <c r="D108" s="409">
        <v>76.739999999999995</v>
      </c>
      <c r="E108" s="302">
        <v>133.25</v>
      </c>
      <c r="F108" s="302">
        <v>214.35000000000002</v>
      </c>
      <c r="G108" s="585">
        <v>20</v>
      </c>
      <c r="H108" s="601">
        <v>51.469010000000011</v>
      </c>
      <c r="I108" s="393">
        <v>26.153088000000004</v>
      </c>
      <c r="J108" s="393">
        <v>38.988</v>
      </c>
      <c r="K108" s="393"/>
      <c r="L108" s="393">
        <v>21.632000000000001</v>
      </c>
      <c r="M108" s="393"/>
      <c r="N108" s="393"/>
      <c r="O108" s="393">
        <v>22.497280000000003</v>
      </c>
      <c r="P108" s="393"/>
      <c r="Q108" s="393"/>
      <c r="R108" s="393">
        <v>23.397171200000006</v>
      </c>
      <c r="S108" s="393"/>
      <c r="T108" s="393"/>
      <c r="U108" s="305">
        <v>108.32645120000001</v>
      </c>
      <c r="V108" s="410"/>
      <c r="W108" s="547"/>
    </row>
    <row r="109" spans="1:23" s="283" customFormat="1" x14ac:dyDescent="0.25">
      <c r="A109" s="437" t="s">
        <v>174</v>
      </c>
      <c r="B109" s="436" t="s">
        <v>119</v>
      </c>
      <c r="C109" s="451" t="s">
        <v>906</v>
      </c>
      <c r="D109" s="527">
        <v>60.84</v>
      </c>
      <c r="E109" s="348">
        <v>58.97</v>
      </c>
      <c r="F109" s="582">
        <v>143.84</v>
      </c>
      <c r="G109" s="612">
        <v>61.161789999999641</v>
      </c>
      <c r="H109" s="613">
        <v>168.07090999999983</v>
      </c>
      <c r="I109" s="635">
        <v>72.140217647999606</v>
      </c>
      <c r="J109" s="635">
        <v>64.913769999999914</v>
      </c>
      <c r="K109" s="349"/>
      <c r="L109" s="392">
        <v>47.674096579999848</v>
      </c>
      <c r="M109" s="350"/>
      <c r="N109" s="349"/>
      <c r="O109" s="392">
        <v>51.486115401201062</v>
      </c>
      <c r="P109" s="350"/>
      <c r="Q109" s="350"/>
      <c r="R109" s="392">
        <v>55.49091207440803</v>
      </c>
      <c r="S109" s="350"/>
      <c r="T109" s="350"/>
      <c r="U109" s="392">
        <v>241.76555605560901</v>
      </c>
      <c r="V109" s="411"/>
      <c r="W109" s="381"/>
    </row>
    <row r="110" spans="1:23" s="283" customFormat="1" ht="25.5" x14ac:dyDescent="0.25">
      <c r="A110" s="418" t="s">
        <v>206</v>
      </c>
      <c r="B110" s="421" t="s">
        <v>1109</v>
      </c>
      <c r="C110" s="448" t="s">
        <v>906</v>
      </c>
      <c r="D110" s="408" t="s">
        <v>436</v>
      </c>
      <c r="E110" s="296" t="s">
        <v>436</v>
      </c>
      <c r="F110" s="296" t="s">
        <v>436</v>
      </c>
      <c r="G110" s="585" t="s">
        <v>436</v>
      </c>
      <c r="H110" s="586" t="s">
        <v>436</v>
      </c>
      <c r="I110" s="408" t="s">
        <v>436</v>
      </c>
      <c r="J110" s="296" t="s">
        <v>436</v>
      </c>
      <c r="K110" s="296" t="s">
        <v>436</v>
      </c>
      <c r="L110" s="296" t="s">
        <v>436</v>
      </c>
      <c r="M110" s="296" t="s">
        <v>436</v>
      </c>
      <c r="N110" s="296" t="s">
        <v>436</v>
      </c>
      <c r="O110" s="296" t="s">
        <v>436</v>
      </c>
      <c r="P110" s="296" t="s">
        <v>436</v>
      </c>
      <c r="Q110" s="296" t="s">
        <v>436</v>
      </c>
      <c r="R110" s="296" t="s">
        <v>436</v>
      </c>
      <c r="S110" s="296" t="s">
        <v>436</v>
      </c>
      <c r="T110" s="296" t="s">
        <v>436</v>
      </c>
      <c r="U110" s="296" t="s">
        <v>436</v>
      </c>
      <c r="V110" s="412"/>
      <c r="W110" s="379"/>
    </row>
    <row r="111" spans="1:23" s="283" customFormat="1" ht="25.5" x14ac:dyDescent="0.25">
      <c r="A111" s="418" t="s">
        <v>1046</v>
      </c>
      <c r="B111" s="425" t="s">
        <v>1059</v>
      </c>
      <c r="C111" s="448" t="s">
        <v>906</v>
      </c>
      <c r="D111" s="408" t="s">
        <v>436</v>
      </c>
      <c r="E111" s="296" t="s">
        <v>436</v>
      </c>
      <c r="F111" s="296" t="s">
        <v>436</v>
      </c>
      <c r="G111" s="585" t="s">
        <v>436</v>
      </c>
      <c r="H111" s="586" t="s">
        <v>436</v>
      </c>
      <c r="I111" s="408" t="s">
        <v>436</v>
      </c>
      <c r="J111" s="296" t="s">
        <v>436</v>
      </c>
      <c r="K111" s="296" t="s">
        <v>436</v>
      </c>
      <c r="L111" s="296" t="s">
        <v>436</v>
      </c>
      <c r="M111" s="296" t="s">
        <v>436</v>
      </c>
      <c r="N111" s="296" t="s">
        <v>436</v>
      </c>
      <c r="O111" s="296" t="s">
        <v>436</v>
      </c>
      <c r="P111" s="296" t="s">
        <v>436</v>
      </c>
      <c r="Q111" s="296" t="s">
        <v>436</v>
      </c>
      <c r="R111" s="296" t="s">
        <v>436</v>
      </c>
      <c r="S111" s="296" t="s">
        <v>436</v>
      </c>
      <c r="T111" s="296" t="s">
        <v>436</v>
      </c>
      <c r="U111" s="296" t="s">
        <v>436</v>
      </c>
      <c r="V111" s="398"/>
      <c r="W111" s="379"/>
    </row>
    <row r="112" spans="1:23" s="283" customFormat="1" ht="25.5" x14ac:dyDescent="0.25">
      <c r="A112" s="418" t="s">
        <v>1047</v>
      </c>
      <c r="B112" s="425" t="s">
        <v>1060</v>
      </c>
      <c r="C112" s="448" t="s">
        <v>906</v>
      </c>
      <c r="D112" s="408" t="s">
        <v>436</v>
      </c>
      <c r="E112" s="296" t="s">
        <v>436</v>
      </c>
      <c r="F112" s="296" t="s">
        <v>436</v>
      </c>
      <c r="G112" s="585" t="s">
        <v>436</v>
      </c>
      <c r="H112" s="586" t="s">
        <v>436</v>
      </c>
      <c r="I112" s="408" t="s">
        <v>436</v>
      </c>
      <c r="J112" s="296" t="s">
        <v>436</v>
      </c>
      <c r="K112" s="296" t="s">
        <v>436</v>
      </c>
      <c r="L112" s="296" t="s">
        <v>436</v>
      </c>
      <c r="M112" s="296" t="s">
        <v>436</v>
      </c>
      <c r="N112" s="296" t="s">
        <v>436</v>
      </c>
      <c r="O112" s="296" t="s">
        <v>436</v>
      </c>
      <c r="P112" s="296" t="s">
        <v>436</v>
      </c>
      <c r="Q112" s="296" t="s">
        <v>436</v>
      </c>
      <c r="R112" s="296" t="s">
        <v>436</v>
      </c>
      <c r="S112" s="296" t="s">
        <v>436</v>
      </c>
      <c r="T112" s="296" t="s">
        <v>436</v>
      </c>
      <c r="U112" s="296" t="s">
        <v>436</v>
      </c>
      <c r="V112" s="398"/>
      <c r="W112" s="379"/>
    </row>
    <row r="113" spans="1:23" s="283" customFormat="1" ht="25.5" x14ac:dyDescent="0.25">
      <c r="A113" s="418" t="s">
        <v>26</v>
      </c>
      <c r="B113" s="425" t="s">
        <v>1045</v>
      </c>
      <c r="C113" s="448" t="s">
        <v>906</v>
      </c>
      <c r="D113" s="408" t="s">
        <v>436</v>
      </c>
      <c r="E113" s="296" t="s">
        <v>436</v>
      </c>
      <c r="F113" s="296" t="s">
        <v>436</v>
      </c>
      <c r="G113" s="585" t="s">
        <v>436</v>
      </c>
      <c r="H113" s="586" t="s">
        <v>436</v>
      </c>
      <c r="I113" s="408" t="s">
        <v>436</v>
      </c>
      <c r="J113" s="296" t="s">
        <v>436</v>
      </c>
      <c r="K113" s="296" t="s">
        <v>436</v>
      </c>
      <c r="L113" s="296" t="s">
        <v>436</v>
      </c>
      <c r="M113" s="296" t="s">
        <v>436</v>
      </c>
      <c r="N113" s="296" t="s">
        <v>436</v>
      </c>
      <c r="O113" s="296" t="s">
        <v>436</v>
      </c>
      <c r="P113" s="296" t="s">
        <v>436</v>
      </c>
      <c r="Q113" s="296" t="s">
        <v>436</v>
      </c>
      <c r="R113" s="296" t="s">
        <v>436</v>
      </c>
      <c r="S113" s="296" t="s">
        <v>436</v>
      </c>
      <c r="T113" s="296" t="s">
        <v>436</v>
      </c>
      <c r="U113" s="296" t="s">
        <v>436</v>
      </c>
      <c r="V113" s="398"/>
      <c r="W113" s="379"/>
    </row>
    <row r="114" spans="1:23" s="283" customFormat="1" x14ac:dyDescent="0.25">
      <c r="A114" s="418" t="s">
        <v>207</v>
      </c>
      <c r="B114" s="420" t="s">
        <v>96</v>
      </c>
      <c r="C114" s="448" t="s">
        <v>906</v>
      </c>
      <c r="D114" s="408" t="s">
        <v>436</v>
      </c>
      <c r="E114" s="296" t="s">
        <v>436</v>
      </c>
      <c r="F114" s="296" t="s">
        <v>436</v>
      </c>
      <c r="G114" s="585" t="s">
        <v>436</v>
      </c>
      <c r="H114" s="586" t="s">
        <v>436</v>
      </c>
      <c r="I114" s="408" t="s">
        <v>436</v>
      </c>
      <c r="J114" s="296" t="s">
        <v>436</v>
      </c>
      <c r="K114" s="296" t="s">
        <v>436</v>
      </c>
      <c r="L114" s="296" t="s">
        <v>436</v>
      </c>
      <c r="M114" s="296" t="s">
        <v>436</v>
      </c>
      <c r="N114" s="296" t="s">
        <v>436</v>
      </c>
      <c r="O114" s="296" t="s">
        <v>436</v>
      </c>
      <c r="P114" s="296" t="s">
        <v>436</v>
      </c>
      <c r="Q114" s="296" t="s">
        <v>436</v>
      </c>
      <c r="R114" s="296" t="s">
        <v>436</v>
      </c>
      <c r="S114" s="296" t="s">
        <v>436</v>
      </c>
      <c r="T114" s="296" t="s">
        <v>436</v>
      </c>
      <c r="U114" s="296" t="s">
        <v>436</v>
      </c>
      <c r="V114" s="398"/>
      <c r="W114" s="379"/>
    </row>
    <row r="115" spans="1:23" s="283" customFormat="1" x14ac:dyDescent="0.25">
      <c r="A115" s="418" t="s">
        <v>914</v>
      </c>
      <c r="B115" s="420" t="s">
        <v>1105</v>
      </c>
      <c r="C115" s="448" t="s">
        <v>906</v>
      </c>
      <c r="D115" s="463">
        <v>55.352232000000008</v>
      </c>
      <c r="E115" s="303">
        <v>29.8</v>
      </c>
      <c r="F115" s="373">
        <v>25.76</v>
      </c>
      <c r="G115" s="586">
        <v>16.991999999999855</v>
      </c>
      <c r="H115" s="586">
        <v>46.249110918205737</v>
      </c>
      <c r="I115" s="373">
        <v>47.497160732778994</v>
      </c>
      <c r="J115" s="373">
        <v>21.3125910878661</v>
      </c>
      <c r="K115" s="373">
        <v>0</v>
      </c>
      <c r="L115" s="373">
        <v>16.114039940000012</v>
      </c>
      <c r="M115" s="373">
        <v>0</v>
      </c>
      <c r="N115" s="373">
        <v>0</v>
      </c>
      <c r="O115" s="373">
        <v>16.555816495600862</v>
      </c>
      <c r="P115" s="373">
        <v>0</v>
      </c>
      <c r="Q115" s="373">
        <v>0</v>
      </c>
      <c r="R115" s="373">
        <v>17.135561212584079</v>
      </c>
      <c r="S115" s="373">
        <v>0</v>
      </c>
      <c r="T115" s="373">
        <v>0</v>
      </c>
      <c r="U115" s="305">
        <v>79.222683648185139</v>
      </c>
      <c r="V115" s="400"/>
      <c r="W115" s="380"/>
    </row>
    <row r="116" spans="1:23" s="283" customFormat="1" x14ac:dyDescent="0.25">
      <c r="A116" s="418" t="s">
        <v>915</v>
      </c>
      <c r="B116" s="420" t="s">
        <v>97</v>
      </c>
      <c r="C116" s="448" t="s">
        <v>906</v>
      </c>
      <c r="D116" s="408" t="s">
        <v>436</v>
      </c>
      <c r="E116" s="296" t="s">
        <v>436</v>
      </c>
      <c r="F116" s="296" t="s">
        <v>436</v>
      </c>
      <c r="G116" s="585" t="s">
        <v>436</v>
      </c>
      <c r="H116" s="586" t="s">
        <v>436</v>
      </c>
      <c r="I116" s="296" t="s">
        <v>436</v>
      </c>
      <c r="J116" s="296" t="s">
        <v>436</v>
      </c>
      <c r="K116" s="296" t="s">
        <v>436</v>
      </c>
      <c r="L116" s="296" t="s">
        <v>436</v>
      </c>
      <c r="M116" s="296" t="s">
        <v>436</v>
      </c>
      <c r="N116" s="296" t="s">
        <v>436</v>
      </c>
      <c r="O116" s="296" t="s">
        <v>436</v>
      </c>
      <c r="P116" s="296" t="s">
        <v>436</v>
      </c>
      <c r="Q116" s="296" t="s">
        <v>436</v>
      </c>
      <c r="R116" s="296" t="s">
        <v>436</v>
      </c>
      <c r="S116" s="296" t="s">
        <v>436</v>
      </c>
      <c r="T116" s="296" t="s">
        <v>436</v>
      </c>
      <c r="U116" s="296" t="s">
        <v>436</v>
      </c>
      <c r="V116" s="398"/>
      <c r="W116" s="379"/>
    </row>
    <row r="117" spans="1:23" s="283" customFormat="1" x14ac:dyDescent="0.25">
      <c r="A117" s="418" t="s">
        <v>916</v>
      </c>
      <c r="B117" s="420" t="s">
        <v>1106</v>
      </c>
      <c r="C117" s="448" t="s">
        <v>906</v>
      </c>
      <c r="D117" s="394">
        <v>0.82134000000000018</v>
      </c>
      <c r="E117" s="303">
        <v>0.85</v>
      </c>
      <c r="F117" s="303">
        <v>19.04</v>
      </c>
      <c r="G117" s="600">
        <v>-8.9512999999999998</v>
      </c>
      <c r="H117" s="586">
        <v>-3.0841399999999979</v>
      </c>
      <c r="I117" s="305">
        <v>-16.33462878527137</v>
      </c>
      <c r="J117" s="305">
        <v>-12.110399440523285</v>
      </c>
      <c r="K117" s="303">
        <v>0</v>
      </c>
      <c r="L117" s="305">
        <v>-16.437430174649155</v>
      </c>
      <c r="M117" s="303">
        <v>0</v>
      </c>
      <c r="N117" s="303" t="e">
        <v>#REF!</v>
      </c>
      <c r="O117" s="305">
        <v>-17.132015345850945</v>
      </c>
      <c r="P117" s="303">
        <v>0</v>
      </c>
      <c r="Q117" s="303" t="e">
        <v>#REF!</v>
      </c>
      <c r="R117" s="305">
        <v>-17.854383923900805</v>
      </c>
      <c r="S117" s="303">
        <v>0</v>
      </c>
      <c r="T117" s="303" t="e">
        <v>#REF!</v>
      </c>
      <c r="U117" s="305">
        <v>-82.352406888627911</v>
      </c>
      <c r="V117" s="398"/>
      <c r="W117" s="379"/>
    </row>
    <row r="118" spans="1:23" s="283" customFormat="1" x14ac:dyDescent="0.25">
      <c r="A118" s="418" t="s">
        <v>917</v>
      </c>
      <c r="B118" s="420" t="s">
        <v>1107</v>
      </c>
      <c r="C118" s="448" t="s">
        <v>906</v>
      </c>
      <c r="D118" s="408" t="s">
        <v>436</v>
      </c>
      <c r="E118" s="296" t="s">
        <v>436</v>
      </c>
      <c r="F118" s="296" t="s">
        <v>436</v>
      </c>
      <c r="G118" s="585" t="s">
        <v>436</v>
      </c>
      <c r="H118" s="586" t="s">
        <v>436</v>
      </c>
      <c r="I118" s="296" t="s">
        <v>436</v>
      </c>
      <c r="J118" s="296" t="s">
        <v>436</v>
      </c>
      <c r="K118" s="296" t="s">
        <v>436</v>
      </c>
      <c r="L118" s="296" t="s">
        <v>436</v>
      </c>
      <c r="M118" s="296" t="s">
        <v>436</v>
      </c>
      <c r="N118" s="296" t="s">
        <v>436</v>
      </c>
      <c r="O118" s="296" t="s">
        <v>436</v>
      </c>
      <c r="P118" s="296" t="s">
        <v>436</v>
      </c>
      <c r="Q118" s="296" t="s">
        <v>436</v>
      </c>
      <c r="R118" s="296" t="s">
        <v>436</v>
      </c>
      <c r="S118" s="296" t="s">
        <v>436</v>
      </c>
      <c r="T118" s="296" t="s">
        <v>436</v>
      </c>
      <c r="U118" s="296" t="s">
        <v>436</v>
      </c>
      <c r="V118" s="398"/>
      <c r="W118" s="379"/>
    </row>
    <row r="119" spans="1:23" s="283" customFormat="1" x14ac:dyDescent="0.25">
      <c r="A119" s="418" t="s">
        <v>918</v>
      </c>
      <c r="B119" s="420" t="s">
        <v>104</v>
      </c>
      <c r="C119" s="448" t="s">
        <v>906</v>
      </c>
      <c r="D119" s="408" t="s">
        <v>436</v>
      </c>
      <c r="E119" s="296" t="s">
        <v>436</v>
      </c>
      <c r="F119" s="296" t="s">
        <v>436</v>
      </c>
      <c r="G119" s="585" t="s">
        <v>436</v>
      </c>
      <c r="H119" s="586" t="s">
        <v>436</v>
      </c>
      <c r="I119" s="296" t="s">
        <v>436</v>
      </c>
      <c r="J119" s="296" t="s">
        <v>436</v>
      </c>
      <c r="K119" s="296" t="s">
        <v>436</v>
      </c>
      <c r="L119" s="296" t="s">
        <v>436</v>
      </c>
      <c r="M119" s="296" t="s">
        <v>436</v>
      </c>
      <c r="N119" s="296" t="s">
        <v>436</v>
      </c>
      <c r="O119" s="296" t="s">
        <v>436</v>
      </c>
      <c r="P119" s="296" t="s">
        <v>436</v>
      </c>
      <c r="Q119" s="296" t="s">
        <v>436</v>
      </c>
      <c r="R119" s="296" t="s">
        <v>436</v>
      </c>
      <c r="S119" s="296" t="s">
        <v>436</v>
      </c>
      <c r="T119" s="296" t="s">
        <v>436</v>
      </c>
      <c r="U119" s="296" t="s">
        <v>436</v>
      </c>
      <c r="V119" s="398"/>
      <c r="W119" s="379"/>
    </row>
    <row r="120" spans="1:23" s="283" customFormat="1" x14ac:dyDescent="0.25">
      <c r="A120" s="418" t="s">
        <v>919</v>
      </c>
      <c r="B120" s="421" t="s">
        <v>976</v>
      </c>
      <c r="C120" s="448" t="s">
        <v>906</v>
      </c>
      <c r="D120" s="408" t="s">
        <v>436</v>
      </c>
      <c r="E120" s="296" t="s">
        <v>436</v>
      </c>
      <c r="F120" s="296" t="s">
        <v>436</v>
      </c>
      <c r="G120" s="585" t="s">
        <v>436</v>
      </c>
      <c r="H120" s="586" t="s">
        <v>436</v>
      </c>
      <c r="I120" s="296" t="s">
        <v>436</v>
      </c>
      <c r="J120" s="296" t="s">
        <v>436</v>
      </c>
      <c r="K120" s="296" t="s">
        <v>436</v>
      </c>
      <c r="L120" s="296" t="s">
        <v>436</v>
      </c>
      <c r="M120" s="296" t="s">
        <v>436</v>
      </c>
      <c r="N120" s="296" t="s">
        <v>436</v>
      </c>
      <c r="O120" s="296" t="s">
        <v>436</v>
      </c>
      <c r="P120" s="296" t="s">
        <v>436</v>
      </c>
      <c r="Q120" s="296" t="s">
        <v>436</v>
      </c>
      <c r="R120" s="296" t="s">
        <v>436</v>
      </c>
      <c r="S120" s="296" t="s">
        <v>436</v>
      </c>
      <c r="T120" s="296" t="s">
        <v>436</v>
      </c>
      <c r="U120" s="296" t="s">
        <v>436</v>
      </c>
      <c r="V120" s="398"/>
      <c r="W120" s="379"/>
    </row>
    <row r="121" spans="1:23" s="283" customFormat="1" x14ac:dyDescent="0.25">
      <c r="A121" s="418" t="s">
        <v>27</v>
      </c>
      <c r="B121" s="422" t="s">
        <v>800</v>
      </c>
      <c r="C121" s="448" t="s">
        <v>906</v>
      </c>
      <c r="D121" s="408" t="s">
        <v>436</v>
      </c>
      <c r="E121" s="296" t="s">
        <v>436</v>
      </c>
      <c r="F121" s="296" t="s">
        <v>436</v>
      </c>
      <c r="G121" s="585" t="s">
        <v>436</v>
      </c>
      <c r="H121" s="586" t="s">
        <v>436</v>
      </c>
      <c r="I121" s="296" t="s">
        <v>436</v>
      </c>
      <c r="J121" s="296" t="s">
        <v>436</v>
      </c>
      <c r="K121" s="296" t="s">
        <v>436</v>
      </c>
      <c r="L121" s="296" t="s">
        <v>436</v>
      </c>
      <c r="M121" s="296" t="s">
        <v>436</v>
      </c>
      <c r="N121" s="296" t="s">
        <v>436</v>
      </c>
      <c r="O121" s="296" t="s">
        <v>436</v>
      </c>
      <c r="P121" s="296" t="s">
        <v>436</v>
      </c>
      <c r="Q121" s="296" t="s">
        <v>436</v>
      </c>
      <c r="R121" s="296" t="s">
        <v>436</v>
      </c>
      <c r="S121" s="296" t="s">
        <v>436</v>
      </c>
      <c r="T121" s="296" t="s">
        <v>436</v>
      </c>
      <c r="U121" s="296" t="s">
        <v>436</v>
      </c>
      <c r="V121" s="398"/>
      <c r="W121" s="379"/>
    </row>
    <row r="122" spans="1:23" s="283" customFormat="1" x14ac:dyDescent="0.25">
      <c r="A122" s="418" t="s">
        <v>28</v>
      </c>
      <c r="B122" s="422" t="s">
        <v>788</v>
      </c>
      <c r="C122" s="448" t="s">
        <v>906</v>
      </c>
      <c r="D122" s="408" t="s">
        <v>436</v>
      </c>
      <c r="E122" s="296" t="s">
        <v>436</v>
      </c>
      <c r="F122" s="296" t="s">
        <v>436</v>
      </c>
      <c r="G122" s="585" t="s">
        <v>436</v>
      </c>
      <c r="H122" s="586" t="s">
        <v>436</v>
      </c>
      <c r="I122" s="296" t="s">
        <v>436</v>
      </c>
      <c r="J122" s="296" t="s">
        <v>436</v>
      </c>
      <c r="K122" s="296" t="s">
        <v>436</v>
      </c>
      <c r="L122" s="296" t="s">
        <v>436</v>
      </c>
      <c r="M122" s="296" t="s">
        <v>436</v>
      </c>
      <c r="N122" s="296" t="s">
        <v>436</v>
      </c>
      <c r="O122" s="296" t="s">
        <v>436</v>
      </c>
      <c r="P122" s="296" t="s">
        <v>436</v>
      </c>
      <c r="Q122" s="296" t="s">
        <v>436</v>
      </c>
      <c r="R122" s="296" t="s">
        <v>436</v>
      </c>
      <c r="S122" s="296" t="s">
        <v>436</v>
      </c>
      <c r="T122" s="296" t="s">
        <v>436</v>
      </c>
      <c r="U122" s="296" t="s">
        <v>436</v>
      </c>
      <c r="V122" s="398"/>
      <c r="W122" s="379"/>
    </row>
    <row r="123" spans="1:23" s="283" customFormat="1" ht="16.5" thickBot="1" x14ac:dyDescent="0.3">
      <c r="A123" s="418" t="s">
        <v>920</v>
      </c>
      <c r="B123" s="423" t="s">
        <v>1108</v>
      </c>
      <c r="C123" s="449" t="s">
        <v>906</v>
      </c>
      <c r="D123" s="394">
        <v>4.6664279999999954</v>
      </c>
      <c r="E123" s="303">
        <v>28.33</v>
      </c>
      <c r="F123" s="305">
        <v>99</v>
      </c>
      <c r="G123" s="596">
        <v>53.121089999999782</v>
      </c>
      <c r="H123" s="615">
        <v>124.90593908179409</v>
      </c>
      <c r="I123" s="305">
        <v>24.643056915220612</v>
      </c>
      <c r="J123" s="305">
        <v>43.601178912133818</v>
      </c>
      <c r="K123" s="305">
        <v>0</v>
      </c>
      <c r="L123" s="305">
        <v>47.99748681464915</v>
      </c>
      <c r="M123" s="305">
        <v>0</v>
      </c>
      <c r="N123" s="305" t="e">
        <v>#REF!</v>
      </c>
      <c r="O123" s="305">
        <v>52.062314251450957</v>
      </c>
      <c r="P123" s="305">
        <v>0</v>
      </c>
      <c r="Q123" s="305" t="e">
        <v>#REF!</v>
      </c>
      <c r="R123" s="305">
        <v>56.209734785724848</v>
      </c>
      <c r="S123" s="305">
        <v>0</v>
      </c>
      <c r="T123" s="305" t="e">
        <v>#REF!</v>
      </c>
      <c r="U123" s="305">
        <v>244.89527929605191</v>
      </c>
      <c r="V123" s="398"/>
      <c r="W123" s="379"/>
    </row>
    <row r="124" spans="1:23" s="283" customFormat="1" x14ac:dyDescent="0.25">
      <c r="A124" s="437" t="s">
        <v>175</v>
      </c>
      <c r="B124" s="436" t="s">
        <v>66</v>
      </c>
      <c r="C124" s="451" t="s">
        <v>906</v>
      </c>
      <c r="D124" s="527">
        <v>24.81</v>
      </c>
      <c r="E124" s="349">
        <v>38.68</v>
      </c>
      <c r="F124" s="582">
        <v>36.68</v>
      </c>
      <c r="G124" s="616">
        <v>12.232357999999929</v>
      </c>
      <c r="H124" s="613">
        <v>27.584900000000001</v>
      </c>
      <c r="I124" s="349">
        <v>14.428043529599922</v>
      </c>
      <c r="J124" s="349">
        <v>12.982753999999984</v>
      </c>
      <c r="K124" s="349"/>
      <c r="L124" s="349">
        <v>9.5348193159999699</v>
      </c>
      <c r="M124" s="349"/>
      <c r="N124" s="349"/>
      <c r="O124" s="349">
        <v>10.297223080240213</v>
      </c>
      <c r="P124" s="349"/>
      <c r="Q124" s="349"/>
      <c r="R124" s="349">
        <v>11.098182414881606</v>
      </c>
      <c r="S124" s="349"/>
      <c r="T124" s="349"/>
      <c r="U124" s="349">
        <v>48.353111211121849</v>
      </c>
      <c r="V124" s="347"/>
      <c r="W124" s="381"/>
    </row>
    <row r="125" spans="1:23" s="283" customFormat="1" x14ac:dyDescent="0.25">
      <c r="A125" s="418" t="s">
        <v>171</v>
      </c>
      <c r="B125" s="420" t="s">
        <v>57</v>
      </c>
      <c r="C125" s="448" t="s">
        <v>906</v>
      </c>
      <c r="D125" s="408" t="s">
        <v>436</v>
      </c>
      <c r="E125" s="296" t="s">
        <v>436</v>
      </c>
      <c r="F125" s="296" t="s">
        <v>436</v>
      </c>
      <c r="G125" s="585" t="s">
        <v>436</v>
      </c>
      <c r="H125" s="586" t="s">
        <v>436</v>
      </c>
      <c r="I125" s="408" t="s">
        <v>436</v>
      </c>
      <c r="J125" s="296" t="s">
        <v>436</v>
      </c>
      <c r="K125" s="296" t="s">
        <v>436</v>
      </c>
      <c r="L125" s="296" t="s">
        <v>436</v>
      </c>
      <c r="M125" s="296" t="s">
        <v>436</v>
      </c>
      <c r="N125" s="296" t="s">
        <v>436</v>
      </c>
      <c r="O125" s="296" t="s">
        <v>436</v>
      </c>
      <c r="P125" s="296" t="s">
        <v>436</v>
      </c>
      <c r="Q125" s="296" t="s">
        <v>436</v>
      </c>
      <c r="R125" s="296" t="s">
        <v>436</v>
      </c>
      <c r="S125" s="296" t="s">
        <v>436</v>
      </c>
      <c r="T125" s="296" t="s">
        <v>436</v>
      </c>
      <c r="U125" s="296" t="s">
        <v>436</v>
      </c>
      <c r="V125" s="316"/>
      <c r="W125" s="379"/>
    </row>
    <row r="126" spans="1:23" s="283" customFormat="1" ht="25.5" x14ac:dyDescent="0.25">
      <c r="A126" s="418" t="s">
        <v>53</v>
      </c>
      <c r="B126" s="425" t="s">
        <v>1059</v>
      </c>
      <c r="C126" s="448" t="s">
        <v>906</v>
      </c>
      <c r="D126" s="408" t="s">
        <v>436</v>
      </c>
      <c r="E126" s="296" t="s">
        <v>436</v>
      </c>
      <c r="F126" s="296" t="s">
        <v>436</v>
      </c>
      <c r="G126" s="585" t="s">
        <v>436</v>
      </c>
      <c r="H126" s="586" t="s">
        <v>436</v>
      </c>
      <c r="I126" s="408" t="s">
        <v>436</v>
      </c>
      <c r="J126" s="296" t="s">
        <v>436</v>
      </c>
      <c r="K126" s="296" t="s">
        <v>436</v>
      </c>
      <c r="L126" s="296" t="s">
        <v>436</v>
      </c>
      <c r="M126" s="296" t="s">
        <v>436</v>
      </c>
      <c r="N126" s="296" t="s">
        <v>436</v>
      </c>
      <c r="O126" s="296" t="s">
        <v>436</v>
      </c>
      <c r="P126" s="296" t="s">
        <v>436</v>
      </c>
      <c r="Q126" s="296" t="s">
        <v>436</v>
      </c>
      <c r="R126" s="296" t="s">
        <v>436</v>
      </c>
      <c r="S126" s="296" t="s">
        <v>436</v>
      </c>
      <c r="T126" s="296" t="s">
        <v>436</v>
      </c>
      <c r="U126" s="296" t="s">
        <v>436</v>
      </c>
      <c r="V126" s="398"/>
      <c r="W126" s="379"/>
    </row>
    <row r="127" spans="1:23" s="283" customFormat="1" ht="25.5" x14ac:dyDescent="0.25">
      <c r="A127" s="418" t="s">
        <v>54</v>
      </c>
      <c r="B127" s="425" t="s">
        <v>1060</v>
      </c>
      <c r="C127" s="448" t="s">
        <v>906</v>
      </c>
      <c r="D127" s="408" t="s">
        <v>436</v>
      </c>
      <c r="E127" s="296" t="s">
        <v>436</v>
      </c>
      <c r="F127" s="296" t="s">
        <v>436</v>
      </c>
      <c r="G127" s="585" t="s">
        <v>436</v>
      </c>
      <c r="H127" s="586" t="s">
        <v>436</v>
      </c>
      <c r="I127" s="408" t="s">
        <v>436</v>
      </c>
      <c r="J127" s="296" t="s">
        <v>436</v>
      </c>
      <c r="K127" s="296" t="s">
        <v>436</v>
      </c>
      <c r="L127" s="296" t="s">
        <v>436</v>
      </c>
      <c r="M127" s="296" t="s">
        <v>436</v>
      </c>
      <c r="N127" s="296" t="s">
        <v>436</v>
      </c>
      <c r="O127" s="296" t="s">
        <v>436</v>
      </c>
      <c r="P127" s="296" t="s">
        <v>436</v>
      </c>
      <c r="Q127" s="296" t="s">
        <v>436</v>
      </c>
      <c r="R127" s="296" t="s">
        <v>436</v>
      </c>
      <c r="S127" s="296" t="s">
        <v>436</v>
      </c>
      <c r="T127" s="296" t="s">
        <v>436</v>
      </c>
      <c r="U127" s="296" t="s">
        <v>436</v>
      </c>
      <c r="V127" s="398"/>
      <c r="W127" s="379"/>
    </row>
    <row r="128" spans="1:23" s="283" customFormat="1" ht="25.5" x14ac:dyDescent="0.25">
      <c r="A128" s="418" t="s">
        <v>55</v>
      </c>
      <c r="B128" s="425" t="s">
        <v>1045</v>
      </c>
      <c r="C128" s="448" t="s">
        <v>906</v>
      </c>
      <c r="D128" s="408" t="s">
        <v>436</v>
      </c>
      <c r="E128" s="296" t="s">
        <v>436</v>
      </c>
      <c r="F128" s="296" t="s">
        <v>436</v>
      </c>
      <c r="G128" s="585" t="s">
        <v>436</v>
      </c>
      <c r="H128" s="586" t="s">
        <v>436</v>
      </c>
      <c r="I128" s="408" t="s">
        <v>436</v>
      </c>
      <c r="J128" s="296" t="s">
        <v>436</v>
      </c>
      <c r="K128" s="296" t="s">
        <v>436</v>
      </c>
      <c r="L128" s="296" t="s">
        <v>436</v>
      </c>
      <c r="M128" s="296" t="s">
        <v>436</v>
      </c>
      <c r="N128" s="296" t="s">
        <v>436</v>
      </c>
      <c r="O128" s="296" t="s">
        <v>436</v>
      </c>
      <c r="P128" s="296" t="s">
        <v>436</v>
      </c>
      <c r="Q128" s="296" t="s">
        <v>436</v>
      </c>
      <c r="R128" s="296" t="s">
        <v>436</v>
      </c>
      <c r="S128" s="296" t="s">
        <v>436</v>
      </c>
      <c r="T128" s="296" t="s">
        <v>436</v>
      </c>
      <c r="U128" s="296" t="s">
        <v>436</v>
      </c>
      <c r="V128" s="398"/>
      <c r="W128" s="379"/>
    </row>
    <row r="129" spans="1:23" s="283" customFormat="1" x14ac:dyDescent="0.25">
      <c r="A129" s="418" t="s">
        <v>965</v>
      </c>
      <c r="B129" s="438" t="s">
        <v>105</v>
      </c>
      <c r="C129" s="448" t="s">
        <v>906</v>
      </c>
      <c r="D129" s="408" t="s">
        <v>436</v>
      </c>
      <c r="E129" s="296" t="s">
        <v>436</v>
      </c>
      <c r="F129" s="296" t="s">
        <v>436</v>
      </c>
      <c r="G129" s="585" t="s">
        <v>436</v>
      </c>
      <c r="H129" s="586" t="s">
        <v>436</v>
      </c>
      <c r="I129" s="408" t="s">
        <v>436</v>
      </c>
      <c r="J129" s="296" t="s">
        <v>436</v>
      </c>
      <c r="K129" s="296" t="s">
        <v>436</v>
      </c>
      <c r="L129" s="296" t="s">
        <v>436</v>
      </c>
      <c r="M129" s="296" t="s">
        <v>436</v>
      </c>
      <c r="N129" s="296" t="s">
        <v>436</v>
      </c>
      <c r="O129" s="296" t="s">
        <v>436</v>
      </c>
      <c r="P129" s="296" t="s">
        <v>436</v>
      </c>
      <c r="Q129" s="296" t="s">
        <v>436</v>
      </c>
      <c r="R129" s="296" t="s">
        <v>436</v>
      </c>
      <c r="S129" s="296" t="s">
        <v>436</v>
      </c>
      <c r="T129" s="296" t="s">
        <v>436</v>
      </c>
      <c r="U129" s="296" t="s">
        <v>436</v>
      </c>
      <c r="V129" s="398"/>
      <c r="W129" s="379"/>
    </row>
    <row r="130" spans="1:23" s="283" customFormat="1" x14ac:dyDescent="0.25">
      <c r="A130" s="418" t="s">
        <v>966</v>
      </c>
      <c r="B130" s="438" t="s">
        <v>973</v>
      </c>
      <c r="C130" s="448" t="s">
        <v>906</v>
      </c>
      <c r="D130" s="394">
        <v>22.572137999999999</v>
      </c>
      <c r="E130" s="305">
        <v>19.54</v>
      </c>
      <c r="F130" s="305">
        <v>6.57</v>
      </c>
      <c r="G130" s="600">
        <v>3.3983999999999712</v>
      </c>
      <c r="H130" s="586">
        <v>9.2498221836411485</v>
      </c>
      <c r="I130" s="305">
        <v>9.4994321465557992</v>
      </c>
      <c r="J130" s="305">
        <v>4.2625182175732199</v>
      </c>
      <c r="K130" s="305"/>
      <c r="L130" s="305">
        <v>3.2228079880000027</v>
      </c>
      <c r="M130" s="305"/>
      <c r="N130" s="305"/>
      <c r="O130" s="305">
        <v>3.3111632991201727</v>
      </c>
      <c r="P130" s="305"/>
      <c r="Q130" s="305"/>
      <c r="R130" s="305">
        <v>3.4271122425168161</v>
      </c>
      <c r="S130" s="305"/>
      <c r="T130" s="305"/>
      <c r="U130" s="305">
        <v>15.84453672963703</v>
      </c>
      <c r="V130" s="400"/>
      <c r="W130" s="380"/>
    </row>
    <row r="131" spans="1:23" s="283" customFormat="1" x14ac:dyDescent="0.25">
      <c r="A131" s="418" t="s">
        <v>967</v>
      </c>
      <c r="B131" s="438" t="s">
        <v>99</v>
      </c>
      <c r="C131" s="448" t="s">
        <v>906</v>
      </c>
      <c r="D131" s="408" t="s">
        <v>436</v>
      </c>
      <c r="E131" s="296" t="s">
        <v>436</v>
      </c>
      <c r="F131" s="296" t="s">
        <v>436</v>
      </c>
      <c r="G131" s="585" t="s">
        <v>436</v>
      </c>
      <c r="H131" s="586" t="s">
        <v>436</v>
      </c>
      <c r="I131" s="296" t="s">
        <v>436</v>
      </c>
      <c r="J131" s="296" t="s">
        <v>436</v>
      </c>
      <c r="K131" s="296" t="s">
        <v>436</v>
      </c>
      <c r="L131" s="296" t="s">
        <v>436</v>
      </c>
      <c r="M131" s="296" t="s">
        <v>436</v>
      </c>
      <c r="N131" s="296" t="s">
        <v>436</v>
      </c>
      <c r="O131" s="296" t="s">
        <v>436</v>
      </c>
      <c r="P131" s="296" t="s">
        <v>436</v>
      </c>
      <c r="Q131" s="296" t="s">
        <v>436</v>
      </c>
      <c r="R131" s="296" t="s">
        <v>436</v>
      </c>
      <c r="S131" s="296" t="s">
        <v>436</v>
      </c>
      <c r="T131" s="296" t="s">
        <v>436</v>
      </c>
      <c r="U131" s="296" t="s">
        <v>436</v>
      </c>
      <c r="V131" s="398"/>
      <c r="W131" s="379"/>
    </row>
    <row r="132" spans="1:23" s="283" customFormat="1" x14ac:dyDescent="0.25">
      <c r="A132" s="418" t="s">
        <v>968</v>
      </c>
      <c r="B132" s="438" t="s">
        <v>974</v>
      </c>
      <c r="C132" s="448" t="s">
        <v>906</v>
      </c>
      <c r="D132" s="394">
        <v>0.33493500000000004</v>
      </c>
      <c r="E132" s="299">
        <v>0.56000000000000005</v>
      </c>
      <c r="F132" s="305">
        <v>4.8600000000000003</v>
      </c>
      <c r="G132" s="598">
        <v>0</v>
      </c>
      <c r="H132" s="586">
        <v>0</v>
      </c>
      <c r="I132" s="598">
        <v>0</v>
      </c>
      <c r="J132" s="598">
        <v>0</v>
      </c>
      <c r="K132" s="305"/>
      <c r="L132" s="305">
        <v>0</v>
      </c>
      <c r="M132" s="305"/>
      <c r="N132" s="305"/>
      <c r="O132" s="305">
        <v>0</v>
      </c>
      <c r="P132" s="305"/>
      <c r="Q132" s="305"/>
      <c r="R132" s="305">
        <v>0</v>
      </c>
      <c r="S132" s="305"/>
      <c r="T132" s="305"/>
      <c r="U132" s="305">
        <v>0</v>
      </c>
      <c r="V132" s="398"/>
      <c r="W132" s="379"/>
    </row>
    <row r="133" spans="1:23" s="283" customFormat="1" x14ac:dyDescent="0.25">
      <c r="A133" s="418" t="s">
        <v>969</v>
      </c>
      <c r="B133" s="438" t="s">
        <v>975</v>
      </c>
      <c r="C133" s="448" t="s">
        <v>906</v>
      </c>
      <c r="D133" s="408" t="s">
        <v>436</v>
      </c>
      <c r="E133" s="296" t="s">
        <v>436</v>
      </c>
      <c r="F133" s="296" t="s">
        <v>436</v>
      </c>
      <c r="G133" s="585" t="s">
        <v>436</v>
      </c>
      <c r="H133" s="586" t="s">
        <v>436</v>
      </c>
      <c r="I133" s="296" t="s">
        <v>436</v>
      </c>
      <c r="J133" s="296" t="s">
        <v>436</v>
      </c>
      <c r="K133" s="296" t="s">
        <v>436</v>
      </c>
      <c r="L133" s="296" t="s">
        <v>436</v>
      </c>
      <c r="M133" s="296" t="s">
        <v>436</v>
      </c>
      <c r="N133" s="296" t="s">
        <v>436</v>
      </c>
      <c r="O133" s="296" t="s">
        <v>436</v>
      </c>
      <c r="P133" s="296" t="s">
        <v>436</v>
      </c>
      <c r="Q133" s="296" t="s">
        <v>436</v>
      </c>
      <c r="R133" s="296" t="s">
        <v>436</v>
      </c>
      <c r="S133" s="296" t="s">
        <v>436</v>
      </c>
      <c r="T133" s="296" t="s">
        <v>436</v>
      </c>
      <c r="U133" s="296" t="s">
        <v>436</v>
      </c>
      <c r="V133" s="398"/>
      <c r="W133" s="379"/>
    </row>
    <row r="134" spans="1:23" s="283" customFormat="1" x14ac:dyDescent="0.25">
      <c r="A134" s="418" t="s">
        <v>970</v>
      </c>
      <c r="B134" s="438" t="s">
        <v>106</v>
      </c>
      <c r="C134" s="448" t="s">
        <v>906</v>
      </c>
      <c r="D134" s="408" t="s">
        <v>436</v>
      </c>
      <c r="E134" s="296" t="s">
        <v>436</v>
      </c>
      <c r="F134" s="296" t="s">
        <v>436</v>
      </c>
      <c r="G134" s="585" t="s">
        <v>436</v>
      </c>
      <c r="H134" s="586" t="s">
        <v>436</v>
      </c>
      <c r="I134" s="296" t="s">
        <v>436</v>
      </c>
      <c r="J134" s="296" t="s">
        <v>436</v>
      </c>
      <c r="K134" s="296" t="s">
        <v>436</v>
      </c>
      <c r="L134" s="296" t="s">
        <v>436</v>
      </c>
      <c r="M134" s="296" t="s">
        <v>436</v>
      </c>
      <c r="N134" s="296" t="s">
        <v>436</v>
      </c>
      <c r="O134" s="296" t="s">
        <v>436</v>
      </c>
      <c r="P134" s="296" t="s">
        <v>436</v>
      </c>
      <c r="Q134" s="296" t="s">
        <v>436</v>
      </c>
      <c r="R134" s="296" t="s">
        <v>436</v>
      </c>
      <c r="S134" s="296" t="s">
        <v>436</v>
      </c>
      <c r="T134" s="296" t="s">
        <v>436</v>
      </c>
      <c r="U134" s="296" t="s">
        <v>436</v>
      </c>
      <c r="V134" s="398"/>
      <c r="W134" s="379"/>
    </row>
    <row r="135" spans="1:23" s="283" customFormat="1" x14ac:dyDescent="0.25">
      <c r="A135" s="418" t="s">
        <v>971</v>
      </c>
      <c r="B135" s="438" t="s">
        <v>976</v>
      </c>
      <c r="C135" s="448" t="s">
        <v>906</v>
      </c>
      <c r="D135" s="408" t="s">
        <v>436</v>
      </c>
      <c r="E135" s="296" t="s">
        <v>436</v>
      </c>
      <c r="F135" s="296" t="s">
        <v>436</v>
      </c>
      <c r="G135" s="585" t="s">
        <v>436</v>
      </c>
      <c r="H135" s="586" t="s">
        <v>436</v>
      </c>
      <c r="I135" s="296" t="s">
        <v>436</v>
      </c>
      <c r="J135" s="296" t="s">
        <v>436</v>
      </c>
      <c r="K135" s="296" t="s">
        <v>436</v>
      </c>
      <c r="L135" s="296" t="s">
        <v>436</v>
      </c>
      <c r="M135" s="296" t="s">
        <v>436</v>
      </c>
      <c r="N135" s="296" t="s">
        <v>436</v>
      </c>
      <c r="O135" s="296" t="s">
        <v>436</v>
      </c>
      <c r="P135" s="296" t="s">
        <v>436</v>
      </c>
      <c r="Q135" s="296" t="s">
        <v>436</v>
      </c>
      <c r="R135" s="296" t="s">
        <v>436</v>
      </c>
      <c r="S135" s="296" t="s">
        <v>436</v>
      </c>
      <c r="T135" s="296" t="s">
        <v>436</v>
      </c>
      <c r="U135" s="296" t="s">
        <v>436</v>
      </c>
      <c r="V135" s="398"/>
      <c r="W135" s="379"/>
    </row>
    <row r="136" spans="1:23" s="283" customFormat="1" x14ac:dyDescent="0.25">
      <c r="A136" s="418" t="s">
        <v>29</v>
      </c>
      <c r="B136" s="422" t="s">
        <v>977</v>
      </c>
      <c r="C136" s="448" t="s">
        <v>906</v>
      </c>
      <c r="D136" s="408" t="s">
        <v>436</v>
      </c>
      <c r="E136" s="296" t="s">
        <v>436</v>
      </c>
      <c r="F136" s="296" t="s">
        <v>436</v>
      </c>
      <c r="G136" s="585" t="s">
        <v>436</v>
      </c>
      <c r="H136" s="586" t="s">
        <v>436</v>
      </c>
      <c r="I136" s="296" t="s">
        <v>436</v>
      </c>
      <c r="J136" s="296" t="s">
        <v>436</v>
      </c>
      <c r="K136" s="296" t="s">
        <v>436</v>
      </c>
      <c r="L136" s="296" t="s">
        <v>436</v>
      </c>
      <c r="M136" s="296" t="s">
        <v>436</v>
      </c>
      <c r="N136" s="296" t="s">
        <v>436</v>
      </c>
      <c r="O136" s="296" t="s">
        <v>436</v>
      </c>
      <c r="P136" s="296" t="s">
        <v>436</v>
      </c>
      <c r="Q136" s="296" t="s">
        <v>436</v>
      </c>
      <c r="R136" s="296" t="s">
        <v>436</v>
      </c>
      <c r="S136" s="296" t="s">
        <v>436</v>
      </c>
      <c r="T136" s="296" t="s">
        <v>436</v>
      </c>
      <c r="U136" s="296" t="s">
        <v>436</v>
      </c>
      <c r="V136" s="398"/>
      <c r="W136" s="379"/>
    </row>
    <row r="137" spans="1:23" s="283" customFormat="1" x14ac:dyDescent="0.25">
      <c r="A137" s="418" t="s">
        <v>30</v>
      </c>
      <c r="B137" s="422" t="s">
        <v>788</v>
      </c>
      <c r="C137" s="448" t="s">
        <v>906</v>
      </c>
      <c r="D137" s="408" t="s">
        <v>436</v>
      </c>
      <c r="E137" s="296" t="s">
        <v>436</v>
      </c>
      <c r="F137" s="296" t="s">
        <v>436</v>
      </c>
      <c r="G137" s="585" t="s">
        <v>436</v>
      </c>
      <c r="H137" s="586" t="s">
        <v>436</v>
      </c>
      <c r="I137" s="296" t="s">
        <v>436</v>
      </c>
      <c r="J137" s="296" t="s">
        <v>436</v>
      </c>
      <c r="K137" s="296" t="s">
        <v>436</v>
      </c>
      <c r="L137" s="296" t="s">
        <v>436</v>
      </c>
      <c r="M137" s="296" t="s">
        <v>436</v>
      </c>
      <c r="N137" s="296" t="s">
        <v>436</v>
      </c>
      <c r="O137" s="296" t="s">
        <v>436</v>
      </c>
      <c r="P137" s="296" t="s">
        <v>436</v>
      </c>
      <c r="Q137" s="296" t="s">
        <v>436</v>
      </c>
      <c r="R137" s="296" t="s">
        <v>436</v>
      </c>
      <c r="S137" s="296" t="s">
        <v>436</v>
      </c>
      <c r="T137" s="296" t="s">
        <v>436</v>
      </c>
      <c r="U137" s="296" t="s">
        <v>436</v>
      </c>
      <c r="V137" s="398"/>
      <c r="W137" s="379"/>
    </row>
    <row r="138" spans="1:23" s="283" customFormat="1" ht="16.5" thickBot="1" x14ac:dyDescent="0.3">
      <c r="A138" s="418" t="s">
        <v>972</v>
      </c>
      <c r="B138" s="439" t="s">
        <v>978</v>
      </c>
      <c r="C138" s="449" t="s">
        <v>906</v>
      </c>
      <c r="D138" s="394">
        <v>1.9029269999999998</v>
      </c>
      <c r="E138" s="299">
        <v>18.579999999999998</v>
      </c>
      <c r="F138" s="305">
        <v>25.25</v>
      </c>
      <c r="G138" s="600">
        <v>8.8339579999999565</v>
      </c>
      <c r="H138" s="586">
        <v>18.335077816358854</v>
      </c>
      <c r="I138" s="305">
        <v>4.9286113830441227</v>
      </c>
      <c r="J138" s="305">
        <v>8.720235782426764</v>
      </c>
      <c r="K138" s="305"/>
      <c r="L138" s="305">
        <v>6.3120113279999668</v>
      </c>
      <c r="M138" s="305"/>
      <c r="N138" s="305"/>
      <c r="O138" s="305">
        <v>6.9860597811200407</v>
      </c>
      <c r="P138" s="305"/>
      <c r="Q138" s="305"/>
      <c r="R138" s="305">
        <v>7.6710701723647894</v>
      </c>
      <c r="S138" s="305"/>
      <c r="T138" s="305"/>
      <c r="U138" s="305">
        <v>32.508574481484814</v>
      </c>
      <c r="V138" s="398"/>
      <c r="W138" s="379"/>
    </row>
    <row r="139" spans="1:23" s="283" customFormat="1" x14ac:dyDescent="0.25">
      <c r="A139" s="437" t="s">
        <v>177</v>
      </c>
      <c r="B139" s="436" t="s">
        <v>120</v>
      </c>
      <c r="C139" s="451" t="s">
        <v>906</v>
      </c>
      <c r="D139" s="527">
        <v>38.83</v>
      </c>
      <c r="E139" s="350">
        <v>39.979999999999997</v>
      </c>
      <c r="F139" s="578">
        <v>113.91</v>
      </c>
      <c r="G139" s="617">
        <v>48.929431999999714</v>
      </c>
      <c r="H139" s="617">
        <v>130.53960999999984</v>
      </c>
      <c r="I139" s="636">
        <v>57.712174118399687</v>
      </c>
      <c r="J139" s="636">
        <v>51.931015999999929</v>
      </c>
      <c r="K139" s="353"/>
      <c r="L139" s="350">
        <v>38.13927726399988</v>
      </c>
      <c r="M139" s="352"/>
      <c r="N139" s="352"/>
      <c r="O139" s="350">
        <v>41.188892320960846</v>
      </c>
      <c r="P139" s="352"/>
      <c r="Q139" s="352"/>
      <c r="R139" s="350">
        <v>44.392729659526424</v>
      </c>
      <c r="S139" s="353"/>
      <c r="T139" s="353"/>
      <c r="U139" s="350">
        <v>193.41244484448717</v>
      </c>
      <c r="V139" s="411"/>
      <c r="W139" s="381"/>
    </row>
    <row r="140" spans="1:23" s="283" customFormat="1" x14ac:dyDescent="0.25">
      <c r="A140" s="418" t="s">
        <v>195</v>
      </c>
      <c r="B140" s="420" t="s">
        <v>57</v>
      </c>
      <c r="C140" s="448" t="s">
        <v>906</v>
      </c>
      <c r="D140" s="408" t="s">
        <v>436</v>
      </c>
      <c r="E140" s="296" t="s">
        <v>436</v>
      </c>
      <c r="F140" s="296" t="s">
        <v>436</v>
      </c>
      <c r="G140" s="585" t="s">
        <v>436</v>
      </c>
      <c r="H140" s="586" t="s">
        <v>436</v>
      </c>
      <c r="I140" s="408" t="s">
        <v>436</v>
      </c>
      <c r="J140" s="296" t="s">
        <v>436</v>
      </c>
      <c r="K140" s="296" t="s">
        <v>436</v>
      </c>
      <c r="L140" s="296" t="s">
        <v>436</v>
      </c>
      <c r="M140" s="296" t="s">
        <v>436</v>
      </c>
      <c r="N140" s="296" t="s">
        <v>436</v>
      </c>
      <c r="O140" s="296" t="s">
        <v>436</v>
      </c>
      <c r="P140" s="296" t="s">
        <v>436</v>
      </c>
      <c r="Q140" s="296" t="s">
        <v>436</v>
      </c>
      <c r="R140" s="296" t="s">
        <v>436</v>
      </c>
      <c r="S140" s="296" t="s">
        <v>436</v>
      </c>
      <c r="T140" s="296" t="s">
        <v>436</v>
      </c>
      <c r="U140" s="296" t="s">
        <v>436</v>
      </c>
      <c r="V140" s="285"/>
      <c r="W140" s="379"/>
    </row>
    <row r="141" spans="1:23" s="283" customFormat="1" ht="25.5" x14ac:dyDescent="0.25">
      <c r="A141" s="418" t="s">
        <v>1061</v>
      </c>
      <c r="B141" s="425" t="s">
        <v>1059</v>
      </c>
      <c r="C141" s="448" t="s">
        <v>906</v>
      </c>
      <c r="D141" s="408" t="s">
        <v>436</v>
      </c>
      <c r="E141" s="296" t="s">
        <v>436</v>
      </c>
      <c r="F141" s="296" t="s">
        <v>436</v>
      </c>
      <c r="G141" s="585" t="s">
        <v>436</v>
      </c>
      <c r="H141" s="586" t="s">
        <v>436</v>
      </c>
      <c r="I141" s="408" t="s">
        <v>436</v>
      </c>
      <c r="J141" s="296" t="s">
        <v>436</v>
      </c>
      <c r="K141" s="296" t="s">
        <v>436</v>
      </c>
      <c r="L141" s="296" t="s">
        <v>436</v>
      </c>
      <c r="M141" s="296" t="s">
        <v>436</v>
      </c>
      <c r="N141" s="296" t="s">
        <v>436</v>
      </c>
      <c r="O141" s="296" t="s">
        <v>436</v>
      </c>
      <c r="P141" s="296" t="s">
        <v>436</v>
      </c>
      <c r="Q141" s="296" t="s">
        <v>436</v>
      </c>
      <c r="R141" s="296" t="s">
        <v>436</v>
      </c>
      <c r="S141" s="296" t="s">
        <v>436</v>
      </c>
      <c r="T141" s="296" t="s">
        <v>436</v>
      </c>
      <c r="U141" s="296" t="s">
        <v>436</v>
      </c>
      <c r="V141" s="398"/>
      <c r="W141" s="379"/>
    </row>
    <row r="142" spans="1:23" s="283" customFormat="1" ht="25.5" x14ac:dyDescent="0.25">
      <c r="A142" s="418" t="s">
        <v>1062</v>
      </c>
      <c r="B142" s="425" t="s">
        <v>1060</v>
      </c>
      <c r="C142" s="448" t="s">
        <v>906</v>
      </c>
      <c r="D142" s="408" t="s">
        <v>436</v>
      </c>
      <c r="E142" s="296" t="s">
        <v>436</v>
      </c>
      <c r="F142" s="296" t="s">
        <v>436</v>
      </c>
      <c r="G142" s="585" t="s">
        <v>436</v>
      </c>
      <c r="H142" s="586" t="s">
        <v>436</v>
      </c>
      <c r="I142" s="408" t="s">
        <v>436</v>
      </c>
      <c r="J142" s="296" t="s">
        <v>436</v>
      </c>
      <c r="K142" s="296" t="s">
        <v>436</v>
      </c>
      <c r="L142" s="296" t="s">
        <v>436</v>
      </c>
      <c r="M142" s="296" t="s">
        <v>436</v>
      </c>
      <c r="N142" s="296" t="s">
        <v>436</v>
      </c>
      <c r="O142" s="296" t="s">
        <v>436</v>
      </c>
      <c r="P142" s="296" t="s">
        <v>436</v>
      </c>
      <c r="Q142" s="296" t="s">
        <v>436</v>
      </c>
      <c r="R142" s="296" t="s">
        <v>436</v>
      </c>
      <c r="S142" s="296" t="s">
        <v>436</v>
      </c>
      <c r="T142" s="296" t="s">
        <v>436</v>
      </c>
      <c r="U142" s="296" t="s">
        <v>436</v>
      </c>
      <c r="V142" s="398"/>
      <c r="W142" s="379"/>
    </row>
    <row r="143" spans="1:23" s="283" customFormat="1" ht="25.5" x14ac:dyDescent="0.25">
      <c r="A143" s="418" t="s">
        <v>31</v>
      </c>
      <c r="B143" s="425" t="s">
        <v>1045</v>
      </c>
      <c r="C143" s="448" t="s">
        <v>906</v>
      </c>
      <c r="D143" s="408" t="s">
        <v>436</v>
      </c>
      <c r="E143" s="296" t="s">
        <v>436</v>
      </c>
      <c r="F143" s="296" t="s">
        <v>436</v>
      </c>
      <c r="G143" s="585" t="s">
        <v>436</v>
      </c>
      <c r="H143" s="586" t="s">
        <v>436</v>
      </c>
      <c r="I143" s="408" t="s">
        <v>436</v>
      </c>
      <c r="J143" s="296" t="s">
        <v>436</v>
      </c>
      <c r="K143" s="296" t="s">
        <v>436</v>
      </c>
      <c r="L143" s="296" t="s">
        <v>436</v>
      </c>
      <c r="M143" s="296" t="s">
        <v>436</v>
      </c>
      <c r="N143" s="296" t="s">
        <v>436</v>
      </c>
      <c r="O143" s="296" t="s">
        <v>436</v>
      </c>
      <c r="P143" s="296" t="s">
        <v>436</v>
      </c>
      <c r="Q143" s="296" t="s">
        <v>436</v>
      </c>
      <c r="R143" s="296" t="s">
        <v>436</v>
      </c>
      <c r="S143" s="296" t="s">
        <v>436</v>
      </c>
      <c r="T143" s="296" t="s">
        <v>436</v>
      </c>
      <c r="U143" s="296" t="s">
        <v>436</v>
      </c>
      <c r="V143" s="398"/>
      <c r="W143" s="379"/>
    </row>
    <row r="144" spans="1:23" s="283" customFormat="1" x14ac:dyDescent="0.25">
      <c r="A144" s="418" t="s">
        <v>196</v>
      </c>
      <c r="B144" s="420" t="s">
        <v>96</v>
      </c>
      <c r="C144" s="448" t="s">
        <v>906</v>
      </c>
      <c r="D144" s="408" t="s">
        <v>436</v>
      </c>
      <c r="E144" s="296" t="s">
        <v>436</v>
      </c>
      <c r="F144" s="296" t="s">
        <v>436</v>
      </c>
      <c r="G144" s="585" t="s">
        <v>436</v>
      </c>
      <c r="H144" s="586" t="s">
        <v>436</v>
      </c>
      <c r="I144" s="408" t="s">
        <v>436</v>
      </c>
      <c r="J144" s="296" t="s">
        <v>436</v>
      </c>
      <c r="K144" s="296" t="s">
        <v>436</v>
      </c>
      <c r="L144" s="296" t="s">
        <v>436</v>
      </c>
      <c r="M144" s="296" t="s">
        <v>436</v>
      </c>
      <c r="N144" s="296" t="s">
        <v>436</v>
      </c>
      <c r="O144" s="296" t="s">
        <v>436</v>
      </c>
      <c r="P144" s="296" t="s">
        <v>436</v>
      </c>
      <c r="Q144" s="296" t="s">
        <v>436</v>
      </c>
      <c r="R144" s="296" t="s">
        <v>436</v>
      </c>
      <c r="S144" s="296" t="s">
        <v>436</v>
      </c>
      <c r="T144" s="296" t="s">
        <v>436</v>
      </c>
      <c r="U144" s="296" t="s">
        <v>436</v>
      </c>
      <c r="V144" s="398"/>
      <c r="W144" s="379"/>
    </row>
    <row r="145" spans="1:24" s="283" customFormat="1" x14ac:dyDescent="0.25">
      <c r="A145" s="418" t="s">
        <v>921</v>
      </c>
      <c r="B145" s="420" t="s">
        <v>1105</v>
      </c>
      <c r="C145" s="448" t="s">
        <v>906</v>
      </c>
      <c r="D145" s="394">
        <v>35.327534</v>
      </c>
      <c r="E145" s="299">
        <v>20.2</v>
      </c>
      <c r="F145" s="299">
        <v>20.399999999999999</v>
      </c>
      <c r="G145" s="585">
        <v>13.593599999999885</v>
      </c>
      <c r="H145" s="586">
        <v>36.999288734564587</v>
      </c>
      <c r="I145" s="585">
        <v>37.997728586223197</v>
      </c>
      <c r="J145" s="585">
        <v>17.05007287029288</v>
      </c>
      <c r="K145" s="299"/>
      <c r="L145" s="299">
        <v>12.891231952000009</v>
      </c>
      <c r="M145" s="299"/>
      <c r="N145" s="299"/>
      <c r="O145" s="299">
        <v>13.244653196480689</v>
      </c>
      <c r="P145" s="299"/>
      <c r="Q145" s="299"/>
      <c r="R145" s="299">
        <v>13.708448970067263</v>
      </c>
      <c r="S145" s="299"/>
      <c r="T145" s="299"/>
      <c r="U145" s="305">
        <v>63.378146918548111</v>
      </c>
      <c r="V145" s="400"/>
      <c r="W145" s="380"/>
    </row>
    <row r="146" spans="1:24" s="283" customFormat="1" x14ac:dyDescent="0.25">
      <c r="A146" s="418" t="s">
        <v>922</v>
      </c>
      <c r="B146" s="420" t="s">
        <v>97</v>
      </c>
      <c r="C146" s="448" t="s">
        <v>906</v>
      </c>
      <c r="D146" s="408" t="s">
        <v>436</v>
      </c>
      <c r="E146" s="296" t="s">
        <v>436</v>
      </c>
      <c r="F146" s="296" t="s">
        <v>436</v>
      </c>
      <c r="G146" s="585" t="s">
        <v>436</v>
      </c>
      <c r="H146" s="586" t="s">
        <v>436</v>
      </c>
      <c r="I146" s="585"/>
      <c r="J146" s="585"/>
      <c r="K146" s="296" t="s">
        <v>436</v>
      </c>
      <c r="L146" s="296" t="s">
        <v>436</v>
      </c>
      <c r="M146" s="296" t="s">
        <v>436</v>
      </c>
      <c r="N146" s="296" t="s">
        <v>436</v>
      </c>
      <c r="O146" s="296" t="s">
        <v>436</v>
      </c>
      <c r="P146" s="296" t="s">
        <v>436</v>
      </c>
      <c r="Q146" s="296" t="s">
        <v>436</v>
      </c>
      <c r="R146" s="296" t="s">
        <v>436</v>
      </c>
      <c r="S146" s="296" t="s">
        <v>436</v>
      </c>
      <c r="T146" s="296" t="s">
        <v>436</v>
      </c>
      <c r="U146" s="296" t="s">
        <v>436</v>
      </c>
      <c r="V146" s="398"/>
      <c r="W146" s="379"/>
    </row>
    <row r="147" spans="1:24" s="283" customFormat="1" x14ac:dyDescent="0.25">
      <c r="A147" s="418" t="s">
        <v>923</v>
      </c>
      <c r="B147" s="421" t="s">
        <v>1106</v>
      </c>
      <c r="C147" s="448" t="s">
        <v>906</v>
      </c>
      <c r="D147" s="394">
        <v>0.52420500000000003</v>
      </c>
      <c r="E147" s="299">
        <v>0.56999999999999995</v>
      </c>
      <c r="F147" s="299">
        <v>15.08</v>
      </c>
      <c r="G147" s="618">
        <v>-8.9512999999999998</v>
      </c>
      <c r="H147" s="586">
        <v>-3.0841399999999979</v>
      </c>
      <c r="I147" s="299">
        <v>-16.33462878527137</v>
      </c>
      <c r="J147" s="299">
        <v>-12.110399440523285</v>
      </c>
      <c r="K147" s="299"/>
      <c r="L147" s="299">
        <v>-16.437430174649155</v>
      </c>
      <c r="M147" s="299"/>
      <c r="N147" s="299"/>
      <c r="O147" s="299">
        <v>-17.132015345850945</v>
      </c>
      <c r="P147" s="299"/>
      <c r="Q147" s="299"/>
      <c r="R147" s="299">
        <v>-17.854383923900805</v>
      </c>
      <c r="S147" s="299"/>
      <c r="T147" s="299"/>
      <c r="U147" s="305">
        <v>-82.352406888627911</v>
      </c>
      <c r="V147" s="398"/>
      <c r="W147" s="379"/>
    </row>
    <row r="148" spans="1:24" s="283" customFormat="1" x14ac:dyDescent="0.25">
      <c r="A148" s="418" t="s">
        <v>924</v>
      </c>
      <c r="B148" s="420" t="s">
        <v>1107</v>
      </c>
      <c r="C148" s="448" t="s">
        <v>906</v>
      </c>
      <c r="D148" s="408" t="s">
        <v>436</v>
      </c>
      <c r="E148" s="296" t="s">
        <v>436</v>
      </c>
      <c r="F148" s="296" t="s">
        <v>436</v>
      </c>
      <c r="G148" s="585" t="s">
        <v>436</v>
      </c>
      <c r="H148" s="586" t="s">
        <v>436</v>
      </c>
      <c r="I148" s="583"/>
      <c r="J148" s="583"/>
      <c r="K148" s="296" t="s">
        <v>436</v>
      </c>
      <c r="L148" s="296" t="s">
        <v>436</v>
      </c>
      <c r="M148" s="296" t="s">
        <v>436</v>
      </c>
      <c r="N148" s="296" t="s">
        <v>436</v>
      </c>
      <c r="O148" s="296" t="s">
        <v>436</v>
      </c>
      <c r="P148" s="296" t="s">
        <v>436</v>
      </c>
      <c r="Q148" s="296" t="s">
        <v>436</v>
      </c>
      <c r="R148" s="296" t="s">
        <v>436</v>
      </c>
      <c r="S148" s="296" t="s">
        <v>436</v>
      </c>
      <c r="T148" s="296" t="s">
        <v>436</v>
      </c>
      <c r="U148" s="296" t="s">
        <v>436</v>
      </c>
      <c r="V148" s="398"/>
      <c r="W148" s="379"/>
    </row>
    <row r="149" spans="1:24" s="283" customFormat="1" x14ac:dyDescent="0.25">
      <c r="A149" s="418" t="s">
        <v>925</v>
      </c>
      <c r="B149" s="420" t="s">
        <v>104</v>
      </c>
      <c r="C149" s="448" t="s">
        <v>906</v>
      </c>
      <c r="D149" s="408" t="s">
        <v>436</v>
      </c>
      <c r="E149" s="296" t="s">
        <v>436</v>
      </c>
      <c r="F149" s="296" t="s">
        <v>436</v>
      </c>
      <c r="G149" s="585" t="s">
        <v>436</v>
      </c>
      <c r="H149" s="586" t="s">
        <v>436</v>
      </c>
      <c r="I149" s="627"/>
      <c r="J149" s="627"/>
      <c r="K149" s="296" t="s">
        <v>436</v>
      </c>
      <c r="L149" s="296" t="s">
        <v>436</v>
      </c>
      <c r="M149" s="296" t="s">
        <v>436</v>
      </c>
      <c r="N149" s="296" t="s">
        <v>436</v>
      </c>
      <c r="O149" s="296" t="s">
        <v>436</v>
      </c>
      <c r="P149" s="296" t="s">
        <v>436</v>
      </c>
      <c r="Q149" s="296" t="s">
        <v>436</v>
      </c>
      <c r="R149" s="296" t="s">
        <v>436</v>
      </c>
      <c r="S149" s="296" t="s">
        <v>436</v>
      </c>
      <c r="T149" s="296" t="s">
        <v>436</v>
      </c>
      <c r="U149" s="296" t="s">
        <v>436</v>
      </c>
      <c r="V149" s="398"/>
      <c r="W149" s="379"/>
    </row>
    <row r="150" spans="1:24" s="283" customFormat="1" x14ac:dyDescent="0.25">
      <c r="A150" s="418" t="s">
        <v>926</v>
      </c>
      <c r="B150" s="421" t="s">
        <v>976</v>
      </c>
      <c r="C150" s="448" t="s">
        <v>906</v>
      </c>
      <c r="D150" s="408" t="s">
        <v>436</v>
      </c>
      <c r="E150" s="296" t="s">
        <v>436</v>
      </c>
      <c r="F150" s="296" t="s">
        <v>436</v>
      </c>
      <c r="G150" s="585" t="s">
        <v>436</v>
      </c>
      <c r="H150" s="586" t="s">
        <v>436</v>
      </c>
      <c r="I150" s="627"/>
      <c r="J150" s="627"/>
      <c r="K150" s="296" t="s">
        <v>436</v>
      </c>
      <c r="L150" s="296" t="s">
        <v>436</v>
      </c>
      <c r="M150" s="296" t="s">
        <v>436</v>
      </c>
      <c r="N150" s="296" t="s">
        <v>436</v>
      </c>
      <c r="O150" s="296" t="s">
        <v>436</v>
      </c>
      <c r="P150" s="296" t="s">
        <v>436</v>
      </c>
      <c r="Q150" s="296" t="s">
        <v>436</v>
      </c>
      <c r="R150" s="296" t="s">
        <v>436</v>
      </c>
      <c r="S150" s="296" t="s">
        <v>436</v>
      </c>
      <c r="T150" s="296" t="s">
        <v>436</v>
      </c>
      <c r="U150" s="296" t="s">
        <v>436</v>
      </c>
      <c r="V150" s="398"/>
      <c r="W150" s="379"/>
    </row>
    <row r="151" spans="1:24" s="283" customFormat="1" x14ac:dyDescent="0.25">
      <c r="A151" s="418" t="s">
        <v>32</v>
      </c>
      <c r="B151" s="422" t="s">
        <v>800</v>
      </c>
      <c r="C151" s="448" t="s">
        <v>906</v>
      </c>
      <c r="D151" s="408" t="s">
        <v>436</v>
      </c>
      <c r="E151" s="296" t="s">
        <v>436</v>
      </c>
      <c r="F151" s="296" t="s">
        <v>436</v>
      </c>
      <c r="G151" s="585" t="s">
        <v>436</v>
      </c>
      <c r="H151" s="586" t="s">
        <v>436</v>
      </c>
      <c r="I151" s="627"/>
      <c r="J151" s="627"/>
      <c r="K151" s="296" t="s">
        <v>436</v>
      </c>
      <c r="L151" s="296" t="s">
        <v>436</v>
      </c>
      <c r="M151" s="296" t="s">
        <v>436</v>
      </c>
      <c r="N151" s="296" t="s">
        <v>436</v>
      </c>
      <c r="O151" s="296" t="s">
        <v>436</v>
      </c>
      <c r="P151" s="296" t="s">
        <v>436</v>
      </c>
      <c r="Q151" s="296" t="s">
        <v>436</v>
      </c>
      <c r="R151" s="296" t="s">
        <v>436</v>
      </c>
      <c r="S151" s="296" t="s">
        <v>436</v>
      </c>
      <c r="T151" s="296" t="s">
        <v>436</v>
      </c>
      <c r="U151" s="296" t="s">
        <v>436</v>
      </c>
      <c r="V151" s="398"/>
      <c r="W151" s="379"/>
    </row>
    <row r="152" spans="1:24" s="283" customFormat="1" x14ac:dyDescent="0.25">
      <c r="A152" s="418" t="s">
        <v>33</v>
      </c>
      <c r="B152" s="422" t="s">
        <v>788</v>
      </c>
      <c r="C152" s="448" t="s">
        <v>906</v>
      </c>
      <c r="D152" s="408" t="s">
        <v>436</v>
      </c>
      <c r="E152" s="296" t="s">
        <v>436</v>
      </c>
      <c r="F152" s="296" t="s">
        <v>436</v>
      </c>
      <c r="G152" s="585" t="s">
        <v>436</v>
      </c>
      <c r="H152" s="586" t="s">
        <v>436</v>
      </c>
      <c r="I152" s="627"/>
      <c r="J152" s="627"/>
      <c r="K152" s="296" t="s">
        <v>436</v>
      </c>
      <c r="L152" s="296" t="s">
        <v>436</v>
      </c>
      <c r="M152" s="296" t="s">
        <v>436</v>
      </c>
      <c r="N152" s="296" t="s">
        <v>436</v>
      </c>
      <c r="O152" s="296" t="s">
        <v>436</v>
      </c>
      <c r="P152" s="296" t="s">
        <v>436</v>
      </c>
      <c r="Q152" s="296" t="s">
        <v>436</v>
      </c>
      <c r="R152" s="296" t="s">
        <v>436</v>
      </c>
      <c r="S152" s="296" t="s">
        <v>436</v>
      </c>
      <c r="T152" s="296" t="s">
        <v>436</v>
      </c>
      <c r="U152" s="296" t="s">
        <v>436</v>
      </c>
      <c r="V152" s="398"/>
      <c r="W152" s="379"/>
    </row>
    <row r="153" spans="1:24" s="283" customFormat="1" ht="16.5" thickBot="1" x14ac:dyDescent="0.3">
      <c r="A153" s="418" t="s">
        <v>927</v>
      </c>
      <c r="B153" s="423" t="s">
        <v>1108</v>
      </c>
      <c r="C153" s="449" t="s">
        <v>906</v>
      </c>
      <c r="D153" s="394">
        <v>2.978260999999998</v>
      </c>
      <c r="E153" s="299">
        <v>19.21</v>
      </c>
      <c r="F153" s="299">
        <v>78.430000000000007</v>
      </c>
      <c r="G153" s="618">
        <v>44.287131999999829</v>
      </c>
      <c r="H153" s="586">
        <v>96.624461265435258</v>
      </c>
      <c r="I153" s="299">
        <v>19.714445532176491</v>
      </c>
      <c r="J153" s="299">
        <v>34.880943129707056</v>
      </c>
      <c r="K153" s="299">
        <v>0</v>
      </c>
      <c r="L153" s="299">
        <v>41.685475486649182</v>
      </c>
      <c r="M153" s="299">
        <v>0</v>
      </c>
      <c r="N153" s="299" t="e">
        <v>#REF!</v>
      </c>
      <c r="O153" s="299">
        <v>45.076254470330916</v>
      </c>
      <c r="P153" s="299">
        <v>0</v>
      </c>
      <c r="Q153" s="299" t="e">
        <v>#REF!</v>
      </c>
      <c r="R153" s="299">
        <v>48.538664613360055</v>
      </c>
      <c r="S153" s="299">
        <v>0</v>
      </c>
      <c r="T153" s="299" t="e">
        <v>#REF!</v>
      </c>
      <c r="U153" s="305">
        <v>212.38670481456711</v>
      </c>
      <c r="V153" s="398"/>
      <c r="W153" s="379"/>
    </row>
    <row r="154" spans="1:24" s="283" customFormat="1" x14ac:dyDescent="0.25">
      <c r="A154" s="437" t="s">
        <v>178</v>
      </c>
      <c r="B154" s="436" t="s">
        <v>157</v>
      </c>
      <c r="C154" s="451" t="s">
        <v>906</v>
      </c>
      <c r="D154" s="524">
        <v>38.83</v>
      </c>
      <c r="E154" s="350">
        <v>39.979999999999997</v>
      </c>
      <c r="F154" s="581">
        <v>113.91</v>
      </c>
      <c r="G154" s="617">
        <v>48.929431999999714</v>
      </c>
      <c r="H154" s="613">
        <v>130.53960999999984</v>
      </c>
      <c r="I154" s="636">
        <v>57.712174118399687</v>
      </c>
      <c r="J154" s="636">
        <v>51.931015999999929</v>
      </c>
      <c r="K154" s="353">
        <v>0</v>
      </c>
      <c r="L154" s="353">
        <v>38.13927726399988</v>
      </c>
      <c r="M154" s="353">
        <v>0</v>
      </c>
      <c r="N154" s="353">
        <v>0</v>
      </c>
      <c r="O154" s="353">
        <v>41.188892320960846</v>
      </c>
      <c r="P154" s="353">
        <v>0</v>
      </c>
      <c r="Q154" s="353">
        <v>0</v>
      </c>
      <c r="R154" s="353">
        <v>44.392729659526424</v>
      </c>
      <c r="S154" s="353">
        <v>0</v>
      </c>
      <c r="T154" s="353">
        <v>0</v>
      </c>
      <c r="U154" s="353">
        <v>230.36250536288657</v>
      </c>
      <c r="V154" s="413"/>
      <c r="W154" s="383"/>
      <c r="X154" s="554"/>
    </row>
    <row r="155" spans="1:24" s="283" customFormat="1" x14ac:dyDescent="0.25">
      <c r="A155" s="418" t="s">
        <v>198</v>
      </c>
      <c r="B155" s="438" t="s">
        <v>981</v>
      </c>
      <c r="C155" s="448" t="s">
        <v>906</v>
      </c>
      <c r="D155" s="409">
        <v>36.24</v>
      </c>
      <c r="E155" s="303">
        <v>39.450000000000003</v>
      </c>
      <c r="F155" s="302">
        <v>41.23</v>
      </c>
      <c r="G155" s="585">
        <v>48.929431999999714</v>
      </c>
      <c r="H155" s="586">
        <v>130.53960999999984</v>
      </c>
      <c r="I155" s="585">
        <v>57.712174118399687</v>
      </c>
      <c r="J155" s="585">
        <v>51.931015999999929</v>
      </c>
      <c r="K155" s="302"/>
      <c r="L155" s="303">
        <v>38.136000000000003</v>
      </c>
      <c r="M155" s="302"/>
      <c r="N155" s="302"/>
      <c r="O155" s="303">
        <v>41.189</v>
      </c>
      <c r="P155" s="302"/>
      <c r="Q155" s="302"/>
      <c r="R155" s="303">
        <v>44.389000000000003</v>
      </c>
      <c r="S155" s="302"/>
      <c r="T155" s="302"/>
      <c r="U155" s="305">
        <v>230.35560611839941</v>
      </c>
      <c r="V155" s="398"/>
      <c r="W155" s="379"/>
    </row>
    <row r="156" spans="1:24" s="283" customFormat="1" x14ac:dyDescent="0.25">
      <c r="A156" s="418" t="s">
        <v>199</v>
      </c>
      <c r="B156" s="438" t="s">
        <v>159</v>
      </c>
      <c r="C156" s="448" t="s">
        <v>906</v>
      </c>
      <c r="D156" s="408" t="s">
        <v>436</v>
      </c>
      <c r="E156" s="296" t="s">
        <v>436</v>
      </c>
      <c r="F156" s="296" t="s">
        <v>436</v>
      </c>
      <c r="G156" s="585" t="s">
        <v>436</v>
      </c>
      <c r="H156" s="586" t="s">
        <v>436</v>
      </c>
      <c r="I156" s="408" t="s">
        <v>436</v>
      </c>
      <c r="J156" s="296" t="s">
        <v>436</v>
      </c>
      <c r="K156" s="296" t="s">
        <v>436</v>
      </c>
      <c r="L156" s="296" t="s">
        <v>436</v>
      </c>
      <c r="M156" s="296" t="s">
        <v>436</v>
      </c>
      <c r="N156" s="296" t="s">
        <v>436</v>
      </c>
      <c r="O156" s="296" t="s">
        <v>436</v>
      </c>
      <c r="P156" s="296" t="s">
        <v>436</v>
      </c>
      <c r="Q156" s="296" t="s">
        <v>436</v>
      </c>
      <c r="R156" s="296" t="s">
        <v>436</v>
      </c>
      <c r="S156" s="296" t="s">
        <v>436</v>
      </c>
      <c r="T156" s="296" t="s">
        <v>436</v>
      </c>
      <c r="U156" s="296" t="s">
        <v>436</v>
      </c>
      <c r="V156" s="398"/>
      <c r="W156" s="379"/>
    </row>
    <row r="157" spans="1:24" s="283" customFormat="1" x14ac:dyDescent="0.25">
      <c r="A157" s="418" t="s">
        <v>211</v>
      </c>
      <c r="B157" s="438" t="s">
        <v>160</v>
      </c>
      <c r="C157" s="448" t="s">
        <v>906</v>
      </c>
      <c r="D157" s="408" t="s">
        <v>436</v>
      </c>
      <c r="E157" s="296" t="s">
        <v>436</v>
      </c>
      <c r="F157" s="296" t="s">
        <v>436</v>
      </c>
      <c r="G157" s="585" t="s">
        <v>436</v>
      </c>
      <c r="H157" s="586" t="s">
        <v>436</v>
      </c>
      <c r="I157" s="408" t="s">
        <v>436</v>
      </c>
      <c r="J157" s="296" t="s">
        <v>436</v>
      </c>
      <c r="K157" s="296" t="s">
        <v>436</v>
      </c>
      <c r="L157" s="296" t="s">
        <v>436</v>
      </c>
      <c r="M157" s="296" t="s">
        <v>436</v>
      </c>
      <c r="N157" s="296" t="s">
        <v>436</v>
      </c>
      <c r="O157" s="296" t="s">
        <v>436</v>
      </c>
      <c r="P157" s="296" t="s">
        <v>436</v>
      </c>
      <c r="Q157" s="296" t="s">
        <v>436</v>
      </c>
      <c r="R157" s="296" t="s">
        <v>436</v>
      </c>
      <c r="S157" s="296" t="s">
        <v>436</v>
      </c>
      <c r="T157" s="296" t="s">
        <v>436</v>
      </c>
      <c r="U157" s="296" t="s">
        <v>436</v>
      </c>
      <c r="V157" s="398"/>
      <c r="W157" s="379"/>
    </row>
    <row r="158" spans="1:24" s="283" customFormat="1" ht="18" customHeight="1" thickBot="1" x14ac:dyDescent="0.3">
      <c r="A158" s="433" t="s">
        <v>212</v>
      </c>
      <c r="B158" s="439" t="s">
        <v>982</v>
      </c>
      <c r="C158" s="449" t="s">
        <v>906</v>
      </c>
      <c r="D158" s="372">
        <v>2.5899999999999963</v>
      </c>
      <c r="E158" s="306">
        <v>0.53</v>
      </c>
      <c r="F158" s="306">
        <v>72.680000000000007</v>
      </c>
      <c r="G158" s="585" t="s">
        <v>436</v>
      </c>
      <c r="H158" s="586" t="s">
        <v>436</v>
      </c>
      <c r="I158" s="593" t="s">
        <v>436</v>
      </c>
      <c r="J158" s="306" t="s">
        <v>436</v>
      </c>
      <c r="K158" s="306" t="s">
        <v>436</v>
      </c>
      <c r="L158" s="306" t="s">
        <v>436</v>
      </c>
      <c r="M158" s="306" t="s">
        <v>436</v>
      </c>
      <c r="N158" s="306" t="s">
        <v>436</v>
      </c>
      <c r="O158" s="306" t="s">
        <v>436</v>
      </c>
      <c r="P158" s="306" t="s">
        <v>436</v>
      </c>
      <c r="Q158" s="306" t="s">
        <v>436</v>
      </c>
      <c r="R158" s="306" t="s">
        <v>436</v>
      </c>
      <c r="S158" s="306"/>
      <c r="T158" s="307"/>
      <c r="U158" s="305"/>
      <c r="V158" s="322"/>
      <c r="W158" s="380"/>
    </row>
    <row r="159" spans="1:24" s="283" customFormat="1" ht="18" customHeight="1" x14ac:dyDescent="0.25">
      <c r="A159" s="440" t="s">
        <v>685</v>
      </c>
      <c r="B159" s="436" t="s">
        <v>1025</v>
      </c>
      <c r="C159" s="451" t="s">
        <v>436</v>
      </c>
      <c r="D159" s="354"/>
      <c r="E159" s="355"/>
      <c r="F159" s="580"/>
      <c r="G159" s="619"/>
      <c r="H159" s="620"/>
      <c r="I159" s="594"/>
      <c r="J159" s="356"/>
      <c r="K159" s="356"/>
      <c r="L159" s="356"/>
      <c r="M159" s="356"/>
      <c r="N159" s="356"/>
      <c r="O159" s="356"/>
      <c r="P159" s="356"/>
      <c r="Q159" s="356"/>
      <c r="R159" s="356"/>
      <c r="S159" s="356"/>
      <c r="T159" s="356"/>
      <c r="U159" s="356"/>
      <c r="V159" s="357"/>
      <c r="W159" s="548"/>
    </row>
    <row r="160" spans="1:24" s="283" customFormat="1" ht="37.5" customHeight="1" x14ac:dyDescent="0.25">
      <c r="A160" s="418" t="s">
        <v>686</v>
      </c>
      <c r="B160" s="438" t="s">
        <v>115</v>
      </c>
      <c r="C160" s="448" t="s">
        <v>906</v>
      </c>
      <c r="D160" s="408">
        <v>173.07999999999998</v>
      </c>
      <c r="E160" s="299">
        <v>179.95</v>
      </c>
      <c r="F160" s="299">
        <v>265.07</v>
      </c>
      <c r="G160" s="621">
        <v>182.56168999999966</v>
      </c>
      <c r="H160" s="622">
        <v>315.48469999999986</v>
      </c>
      <c r="I160" s="596">
        <v>204.5035896479996</v>
      </c>
      <c r="J160" s="299">
        <v>189.04435999999993</v>
      </c>
      <c r="K160" s="299"/>
      <c r="L160" s="299">
        <v>176.90540767999985</v>
      </c>
      <c r="M160" s="299"/>
      <c r="N160" s="299"/>
      <c r="O160" s="299">
        <v>183.86182398720109</v>
      </c>
      <c r="P160" s="299"/>
      <c r="Q160" s="299"/>
      <c r="R160" s="299">
        <v>191.09629694668803</v>
      </c>
      <c r="S160" s="335"/>
      <c r="T160" s="335"/>
      <c r="U160" s="305">
        <v>885.49197061388918</v>
      </c>
      <c r="V160" s="337"/>
      <c r="W160" s="547"/>
    </row>
    <row r="161" spans="1:23" s="283" customFormat="1" ht="18" customHeight="1" x14ac:dyDescent="0.25">
      <c r="A161" s="418" t="s">
        <v>687</v>
      </c>
      <c r="B161" s="438" t="s">
        <v>67</v>
      </c>
      <c r="C161" s="448" t="s">
        <v>906</v>
      </c>
      <c r="D161" s="463">
        <v>230</v>
      </c>
      <c r="E161" s="303">
        <v>277</v>
      </c>
      <c r="F161" s="303">
        <v>257.39999999999998</v>
      </c>
      <c r="G161" s="585">
        <v>276.8</v>
      </c>
      <c r="H161" s="586">
        <v>276.8</v>
      </c>
      <c r="I161" s="407">
        <v>291.79999999999995</v>
      </c>
      <c r="J161" s="303">
        <v>340</v>
      </c>
      <c r="K161" s="303">
        <v>0</v>
      </c>
      <c r="L161" s="303">
        <v>291.79999999999995</v>
      </c>
      <c r="M161" s="303">
        <v>0</v>
      </c>
      <c r="N161" s="303">
        <v>0</v>
      </c>
      <c r="O161" s="303">
        <v>291.79999999999995</v>
      </c>
      <c r="P161" s="303">
        <v>0</v>
      </c>
      <c r="Q161" s="303">
        <v>0</v>
      </c>
      <c r="R161" s="303">
        <v>291.79999999999995</v>
      </c>
      <c r="S161" s="302"/>
      <c r="T161" s="302"/>
      <c r="U161" s="305">
        <v>1443.9999999999998</v>
      </c>
      <c r="V161" s="302"/>
      <c r="W161" s="379"/>
    </row>
    <row r="162" spans="1:23" s="283" customFormat="1" ht="18" customHeight="1" x14ac:dyDescent="0.25">
      <c r="A162" s="418" t="s">
        <v>1090</v>
      </c>
      <c r="B162" s="425" t="s">
        <v>1113</v>
      </c>
      <c r="C162" s="448" t="s">
        <v>906</v>
      </c>
      <c r="D162" s="463">
        <v>230</v>
      </c>
      <c r="E162" s="303">
        <v>227</v>
      </c>
      <c r="F162" s="303">
        <v>257.39999999999998</v>
      </c>
      <c r="G162" s="585">
        <v>276.8</v>
      </c>
      <c r="H162" s="586">
        <v>276.8</v>
      </c>
      <c r="I162" s="407">
        <v>291.79999999999995</v>
      </c>
      <c r="J162" s="303">
        <v>340</v>
      </c>
      <c r="K162" s="303"/>
      <c r="L162" s="303">
        <v>291.79999999999995</v>
      </c>
      <c r="M162" s="303"/>
      <c r="N162" s="303"/>
      <c r="O162" s="303">
        <v>291.79999999999995</v>
      </c>
      <c r="P162" s="303"/>
      <c r="Q162" s="303"/>
      <c r="R162" s="303">
        <v>291.79999999999995</v>
      </c>
      <c r="S162" s="302"/>
      <c r="T162" s="302"/>
      <c r="U162" s="305">
        <v>1443.9999999999998</v>
      </c>
      <c r="V162" s="302"/>
      <c r="W162" s="379"/>
    </row>
    <row r="163" spans="1:23" s="283" customFormat="1" ht="18" customHeight="1" x14ac:dyDescent="0.25">
      <c r="A163" s="418" t="s">
        <v>793</v>
      </c>
      <c r="B163" s="438" t="s">
        <v>121</v>
      </c>
      <c r="C163" s="448" t="s">
        <v>906</v>
      </c>
      <c r="D163" s="463">
        <v>227</v>
      </c>
      <c r="E163" s="303">
        <v>257.39999999999998</v>
      </c>
      <c r="F163" s="303">
        <v>276.8</v>
      </c>
      <c r="G163" s="585">
        <v>291.8</v>
      </c>
      <c r="H163" s="586">
        <v>340</v>
      </c>
      <c r="I163" s="407">
        <v>291.79999999999995</v>
      </c>
      <c r="J163" s="303">
        <v>470</v>
      </c>
      <c r="K163" s="303">
        <v>0</v>
      </c>
      <c r="L163" s="303">
        <v>291.79999999999995</v>
      </c>
      <c r="M163" s="303">
        <v>0</v>
      </c>
      <c r="N163" s="303">
        <v>0</v>
      </c>
      <c r="O163" s="303">
        <v>291.79999999999995</v>
      </c>
      <c r="P163" s="303">
        <v>0</v>
      </c>
      <c r="Q163" s="303">
        <v>0</v>
      </c>
      <c r="R163" s="303">
        <v>291.79999999999995</v>
      </c>
      <c r="S163" s="302">
        <v>0</v>
      </c>
      <c r="T163" s="302">
        <v>0</v>
      </c>
      <c r="U163" s="305">
        <v>1458.9999999999998</v>
      </c>
      <c r="V163" s="302"/>
      <c r="W163" s="379"/>
    </row>
    <row r="164" spans="1:23" s="283" customFormat="1" ht="18" customHeight="1" x14ac:dyDescent="0.25">
      <c r="A164" s="431" t="s">
        <v>1091</v>
      </c>
      <c r="B164" s="425" t="s">
        <v>1114</v>
      </c>
      <c r="C164" s="448" t="s">
        <v>906</v>
      </c>
      <c r="D164" s="463">
        <v>227</v>
      </c>
      <c r="E164" s="303">
        <v>257.39999999999998</v>
      </c>
      <c r="F164" s="303">
        <v>276.8</v>
      </c>
      <c r="G164" s="585">
        <v>291.8</v>
      </c>
      <c r="H164" s="586">
        <v>340</v>
      </c>
      <c r="I164" s="407">
        <v>291.79999999999995</v>
      </c>
      <c r="J164" s="303">
        <v>470</v>
      </c>
      <c r="K164" s="303">
        <v>0</v>
      </c>
      <c r="L164" s="303">
        <v>291.79999999999995</v>
      </c>
      <c r="M164" s="303">
        <v>0</v>
      </c>
      <c r="N164" s="303">
        <v>0</v>
      </c>
      <c r="O164" s="303">
        <v>291.79999999999995</v>
      </c>
      <c r="P164" s="303">
        <v>0</v>
      </c>
      <c r="Q164" s="303">
        <v>0</v>
      </c>
      <c r="R164" s="303">
        <v>291.79999999999995</v>
      </c>
      <c r="S164" s="302">
        <v>0</v>
      </c>
      <c r="T164" s="302">
        <v>0</v>
      </c>
      <c r="U164" s="305">
        <v>1458.9999999999998</v>
      </c>
      <c r="V164" s="302"/>
      <c r="W164" s="379"/>
    </row>
    <row r="165" spans="1:23" s="283" customFormat="1" ht="26.25" thickBot="1" x14ac:dyDescent="0.3">
      <c r="A165" s="433" t="s">
        <v>794</v>
      </c>
      <c r="B165" s="439" t="s">
        <v>122</v>
      </c>
      <c r="C165" s="449" t="s">
        <v>436</v>
      </c>
      <c r="D165" s="637">
        <v>1.3115322394268547</v>
      </c>
      <c r="E165" s="638">
        <v>1.43</v>
      </c>
      <c r="F165" s="638">
        <v>1.04</v>
      </c>
      <c r="G165" s="628">
        <v>1.5983638188274909</v>
      </c>
      <c r="H165" s="639">
        <v>1.0777067794412856</v>
      </c>
      <c r="I165" s="628">
        <v>1.4268698192645846</v>
      </c>
      <c r="J165" s="638">
        <v>2.4861889558620009</v>
      </c>
      <c r="K165" s="638"/>
      <c r="L165" s="638">
        <v>1.649469079700663</v>
      </c>
      <c r="M165" s="638"/>
      <c r="N165" s="638"/>
      <c r="O165" s="638">
        <v>1.5870613794210624</v>
      </c>
      <c r="P165" s="638"/>
      <c r="Q165" s="638"/>
      <c r="R165" s="638">
        <v>1.5269788303716121</v>
      </c>
      <c r="S165" s="638"/>
      <c r="T165" s="638"/>
      <c r="U165" s="638"/>
      <c r="V165" s="540"/>
      <c r="W165" s="549"/>
    </row>
    <row r="166" spans="1:23" s="283" customFormat="1" ht="19.5" thickBot="1" x14ac:dyDescent="0.3">
      <c r="A166" s="684" t="s">
        <v>684</v>
      </c>
      <c r="B166" s="685"/>
      <c r="C166" s="685"/>
      <c r="D166" s="685"/>
      <c r="E166" s="685"/>
      <c r="F166" s="685"/>
      <c r="G166" s="685"/>
      <c r="H166" s="685"/>
      <c r="I166" s="685"/>
      <c r="J166" s="685"/>
      <c r="K166" s="685"/>
      <c r="L166" s="685"/>
      <c r="M166" s="685"/>
      <c r="N166" s="685"/>
      <c r="O166" s="685"/>
      <c r="P166" s="685"/>
      <c r="Q166" s="685"/>
      <c r="R166" s="685"/>
      <c r="S166" s="685"/>
      <c r="T166" s="685"/>
      <c r="U166" s="685"/>
      <c r="V166" s="685"/>
      <c r="W166" s="686"/>
    </row>
    <row r="167" spans="1:23" s="283" customFormat="1" ht="31.5" customHeight="1" x14ac:dyDescent="0.25">
      <c r="A167" s="440" t="s">
        <v>688</v>
      </c>
      <c r="B167" s="436" t="s">
        <v>68</v>
      </c>
      <c r="C167" s="451" t="s">
        <v>906</v>
      </c>
      <c r="D167" s="374">
        <v>2171.19</v>
      </c>
      <c r="E167" s="375">
        <v>2251.73</v>
      </c>
      <c r="F167" s="579">
        <v>2551.0700000000002</v>
      </c>
      <c r="G167" s="376">
        <v>2503.5288</v>
      </c>
      <c r="H167" s="590">
        <v>2629.0371100000002</v>
      </c>
      <c r="I167" s="640">
        <v>2603.8404671999997</v>
      </c>
      <c r="J167" s="640">
        <v>2712.3710159999996</v>
      </c>
      <c r="K167" s="376"/>
      <c r="L167" s="376">
        <v>2666.9738035200003</v>
      </c>
      <c r="M167" s="376">
        <v>0</v>
      </c>
      <c r="N167" s="376">
        <v>0</v>
      </c>
      <c r="O167" s="376">
        <v>2773.6527556608007</v>
      </c>
      <c r="P167" s="376">
        <v>0</v>
      </c>
      <c r="Q167" s="376">
        <v>0</v>
      </c>
      <c r="R167" s="376">
        <v>2884.5988658872329</v>
      </c>
      <c r="S167" s="355"/>
      <c r="T167" s="355"/>
      <c r="U167" s="355">
        <v>13355.390513068036</v>
      </c>
      <c r="V167" s="377"/>
      <c r="W167" s="378"/>
    </row>
    <row r="168" spans="1:23" s="283" customFormat="1" x14ac:dyDescent="0.25">
      <c r="A168" s="418" t="s">
        <v>689</v>
      </c>
      <c r="B168" s="420" t="s">
        <v>57</v>
      </c>
      <c r="C168" s="448" t="s">
        <v>906</v>
      </c>
      <c r="D168" s="408" t="s">
        <v>436</v>
      </c>
      <c r="E168" s="296" t="s">
        <v>436</v>
      </c>
      <c r="F168" s="296" t="s">
        <v>436</v>
      </c>
      <c r="G168" s="585" t="s">
        <v>436</v>
      </c>
      <c r="H168" s="586" t="s">
        <v>436</v>
      </c>
      <c r="I168" s="408" t="s">
        <v>436</v>
      </c>
      <c r="J168" s="296" t="s">
        <v>436</v>
      </c>
      <c r="K168" s="296" t="s">
        <v>436</v>
      </c>
      <c r="L168" s="296" t="s">
        <v>436</v>
      </c>
      <c r="M168" s="296" t="s">
        <v>436</v>
      </c>
      <c r="N168" s="296" t="s">
        <v>436</v>
      </c>
      <c r="O168" s="296" t="s">
        <v>436</v>
      </c>
      <c r="P168" s="296" t="s">
        <v>436</v>
      </c>
      <c r="Q168" s="296" t="s">
        <v>436</v>
      </c>
      <c r="R168" s="296" t="s">
        <v>436</v>
      </c>
      <c r="S168" s="296" t="s">
        <v>436</v>
      </c>
      <c r="T168" s="296" t="s">
        <v>436</v>
      </c>
      <c r="U168" s="296" t="s">
        <v>436</v>
      </c>
      <c r="V168" s="323"/>
      <c r="W168" s="379"/>
    </row>
    <row r="169" spans="1:23" s="283" customFormat="1" ht="25.5" x14ac:dyDescent="0.25">
      <c r="A169" s="418" t="s">
        <v>1048</v>
      </c>
      <c r="B169" s="425" t="s">
        <v>1059</v>
      </c>
      <c r="C169" s="448" t="s">
        <v>906</v>
      </c>
      <c r="D169" s="408" t="s">
        <v>436</v>
      </c>
      <c r="E169" s="296" t="s">
        <v>436</v>
      </c>
      <c r="F169" s="296" t="s">
        <v>436</v>
      </c>
      <c r="G169" s="585" t="s">
        <v>436</v>
      </c>
      <c r="H169" s="586" t="s">
        <v>436</v>
      </c>
      <c r="I169" s="408" t="s">
        <v>436</v>
      </c>
      <c r="J169" s="296" t="s">
        <v>436</v>
      </c>
      <c r="K169" s="296" t="s">
        <v>436</v>
      </c>
      <c r="L169" s="296" t="s">
        <v>436</v>
      </c>
      <c r="M169" s="296" t="s">
        <v>436</v>
      </c>
      <c r="N169" s="296" t="s">
        <v>436</v>
      </c>
      <c r="O169" s="296" t="s">
        <v>436</v>
      </c>
      <c r="P169" s="296" t="s">
        <v>436</v>
      </c>
      <c r="Q169" s="296" t="s">
        <v>436</v>
      </c>
      <c r="R169" s="296" t="s">
        <v>436</v>
      </c>
      <c r="S169" s="296" t="s">
        <v>436</v>
      </c>
      <c r="T169" s="296" t="s">
        <v>436</v>
      </c>
      <c r="U169" s="296" t="s">
        <v>436</v>
      </c>
      <c r="V169" s="323"/>
      <c r="W169" s="379"/>
    </row>
    <row r="170" spans="1:23" s="283" customFormat="1" ht="25.5" x14ac:dyDescent="0.25">
      <c r="A170" s="418" t="s">
        <v>1049</v>
      </c>
      <c r="B170" s="425" t="s">
        <v>1060</v>
      </c>
      <c r="C170" s="448" t="s">
        <v>906</v>
      </c>
      <c r="D170" s="408" t="s">
        <v>436</v>
      </c>
      <c r="E170" s="296" t="s">
        <v>436</v>
      </c>
      <c r="F170" s="296" t="s">
        <v>436</v>
      </c>
      <c r="G170" s="585" t="s">
        <v>436</v>
      </c>
      <c r="H170" s="586" t="s">
        <v>436</v>
      </c>
      <c r="I170" s="408" t="s">
        <v>436</v>
      </c>
      <c r="J170" s="296" t="s">
        <v>436</v>
      </c>
      <c r="K170" s="296" t="s">
        <v>436</v>
      </c>
      <c r="L170" s="296" t="s">
        <v>436</v>
      </c>
      <c r="M170" s="296" t="s">
        <v>436</v>
      </c>
      <c r="N170" s="296" t="s">
        <v>436</v>
      </c>
      <c r="O170" s="296" t="s">
        <v>436</v>
      </c>
      <c r="P170" s="296" t="s">
        <v>436</v>
      </c>
      <c r="Q170" s="296" t="s">
        <v>436</v>
      </c>
      <c r="R170" s="296" t="s">
        <v>436</v>
      </c>
      <c r="S170" s="296" t="s">
        <v>436</v>
      </c>
      <c r="T170" s="296" t="s">
        <v>436</v>
      </c>
      <c r="U170" s="296" t="s">
        <v>436</v>
      </c>
      <c r="V170" s="323"/>
      <c r="W170" s="379"/>
    </row>
    <row r="171" spans="1:23" s="283" customFormat="1" ht="25.5" x14ac:dyDescent="0.25">
      <c r="A171" s="418" t="s">
        <v>34</v>
      </c>
      <c r="B171" s="425" t="s">
        <v>1045</v>
      </c>
      <c r="C171" s="448" t="s">
        <v>906</v>
      </c>
      <c r="D171" s="408" t="s">
        <v>436</v>
      </c>
      <c r="E171" s="296" t="s">
        <v>436</v>
      </c>
      <c r="F171" s="296" t="s">
        <v>436</v>
      </c>
      <c r="G171" s="585" t="s">
        <v>436</v>
      </c>
      <c r="H171" s="586" t="s">
        <v>436</v>
      </c>
      <c r="I171" s="408" t="s">
        <v>436</v>
      </c>
      <c r="J171" s="296" t="s">
        <v>436</v>
      </c>
      <c r="K171" s="296" t="s">
        <v>436</v>
      </c>
      <c r="L171" s="296" t="s">
        <v>436</v>
      </c>
      <c r="M171" s="296" t="s">
        <v>436</v>
      </c>
      <c r="N171" s="296" t="s">
        <v>436</v>
      </c>
      <c r="O171" s="296" t="s">
        <v>436</v>
      </c>
      <c r="P171" s="296" t="s">
        <v>436</v>
      </c>
      <c r="Q171" s="296" t="s">
        <v>436</v>
      </c>
      <c r="R171" s="296" t="s">
        <v>436</v>
      </c>
      <c r="S171" s="296" t="s">
        <v>436</v>
      </c>
      <c r="T171" s="296" t="s">
        <v>436</v>
      </c>
      <c r="U171" s="296" t="s">
        <v>436</v>
      </c>
      <c r="V171" s="323"/>
      <c r="W171" s="379"/>
    </row>
    <row r="172" spans="1:23" s="283" customFormat="1" x14ac:dyDescent="0.25">
      <c r="A172" s="418" t="s">
        <v>690</v>
      </c>
      <c r="B172" s="420" t="s">
        <v>96</v>
      </c>
      <c r="C172" s="448" t="s">
        <v>906</v>
      </c>
      <c r="D172" s="408" t="s">
        <v>436</v>
      </c>
      <c r="E172" s="296" t="s">
        <v>436</v>
      </c>
      <c r="F172" s="296" t="s">
        <v>436</v>
      </c>
      <c r="G172" s="585" t="s">
        <v>436</v>
      </c>
      <c r="H172" s="586" t="s">
        <v>436</v>
      </c>
      <c r="I172" s="408" t="s">
        <v>436</v>
      </c>
      <c r="J172" s="296" t="s">
        <v>436</v>
      </c>
      <c r="K172" s="296" t="s">
        <v>436</v>
      </c>
      <c r="L172" s="296" t="s">
        <v>436</v>
      </c>
      <c r="M172" s="296" t="s">
        <v>436</v>
      </c>
      <c r="N172" s="296" t="s">
        <v>436</v>
      </c>
      <c r="O172" s="296" t="s">
        <v>436</v>
      </c>
      <c r="P172" s="296" t="s">
        <v>436</v>
      </c>
      <c r="Q172" s="296" t="s">
        <v>436</v>
      </c>
      <c r="R172" s="296" t="s">
        <v>436</v>
      </c>
      <c r="S172" s="296" t="s">
        <v>436</v>
      </c>
      <c r="T172" s="296" t="s">
        <v>436</v>
      </c>
      <c r="U172" s="296" t="s">
        <v>436</v>
      </c>
      <c r="V172" s="323"/>
      <c r="W172" s="379"/>
    </row>
    <row r="173" spans="1:23" s="283" customFormat="1" x14ac:dyDescent="0.25">
      <c r="A173" s="418" t="s">
        <v>805</v>
      </c>
      <c r="B173" s="420" t="s">
        <v>1105</v>
      </c>
      <c r="C173" s="448" t="s">
        <v>906</v>
      </c>
      <c r="D173" s="409">
        <v>1957.71</v>
      </c>
      <c r="E173" s="302">
        <v>2005.35</v>
      </c>
      <c r="F173" s="304">
        <v>2124.6</v>
      </c>
      <c r="G173" s="305">
        <v>2164.4807999999998</v>
      </c>
      <c r="H173" s="305">
        <v>2166.61447</v>
      </c>
      <c r="I173" s="629">
        <v>2370.1319999999996</v>
      </c>
      <c r="J173" s="305">
        <v>2363.1067199999998</v>
      </c>
      <c r="K173" s="305"/>
      <c r="L173" s="305">
        <v>2341.1180083200002</v>
      </c>
      <c r="M173" s="305">
        <v>0</v>
      </c>
      <c r="N173" s="305">
        <v>0</v>
      </c>
      <c r="O173" s="305">
        <v>2434.7627286528004</v>
      </c>
      <c r="P173" s="305"/>
      <c r="Q173" s="305"/>
      <c r="R173" s="305">
        <v>2532.1532377989129</v>
      </c>
      <c r="S173" s="305"/>
      <c r="T173" s="305"/>
      <c r="U173" s="305">
        <v>11723.604182771714</v>
      </c>
      <c r="V173" s="322"/>
      <c r="W173" s="380"/>
    </row>
    <row r="174" spans="1:23" s="283" customFormat="1" x14ac:dyDescent="0.25">
      <c r="A174" s="418" t="s">
        <v>928</v>
      </c>
      <c r="B174" s="420" t="s">
        <v>97</v>
      </c>
      <c r="C174" s="448" t="s">
        <v>906</v>
      </c>
      <c r="D174" s="408" t="s">
        <v>436</v>
      </c>
      <c r="E174" s="296" t="s">
        <v>436</v>
      </c>
      <c r="F174" s="296" t="s">
        <v>436</v>
      </c>
      <c r="G174" s="585" t="s">
        <v>436</v>
      </c>
      <c r="H174" s="586" t="s">
        <v>436</v>
      </c>
      <c r="I174" s="408" t="s">
        <v>436</v>
      </c>
      <c r="J174" s="408" t="s">
        <v>436</v>
      </c>
      <c r="K174" s="296" t="s">
        <v>436</v>
      </c>
      <c r="L174" s="296" t="s">
        <v>436</v>
      </c>
      <c r="M174" s="296" t="s">
        <v>436</v>
      </c>
      <c r="N174" s="296" t="s">
        <v>436</v>
      </c>
      <c r="O174" s="296" t="s">
        <v>436</v>
      </c>
      <c r="P174" s="296" t="s">
        <v>436</v>
      </c>
      <c r="Q174" s="296" t="s">
        <v>436</v>
      </c>
      <c r="R174" s="296" t="s">
        <v>436</v>
      </c>
      <c r="S174" s="296" t="s">
        <v>436</v>
      </c>
      <c r="T174" s="296" t="s">
        <v>436</v>
      </c>
      <c r="U174" s="296" t="s">
        <v>436</v>
      </c>
      <c r="V174" s="323"/>
      <c r="W174" s="379"/>
    </row>
    <row r="175" spans="1:23" s="283" customFormat="1" x14ac:dyDescent="0.25">
      <c r="A175" s="418" t="s">
        <v>929</v>
      </c>
      <c r="B175" s="420" t="s">
        <v>1106</v>
      </c>
      <c r="C175" s="448" t="s">
        <v>906</v>
      </c>
      <c r="D175" s="408">
        <v>32.61</v>
      </c>
      <c r="E175" s="302">
        <v>39.22</v>
      </c>
      <c r="F175" s="304">
        <v>71.56</v>
      </c>
      <c r="G175" s="305">
        <v>53.304000000000002</v>
      </c>
      <c r="H175" s="305">
        <v>177.78620000000001</v>
      </c>
      <c r="I175" s="305">
        <v>26.010316800000002</v>
      </c>
      <c r="J175" s="305">
        <v>38.276015999999998</v>
      </c>
      <c r="K175" s="305"/>
      <c r="L175" s="305">
        <v>28.995532799999999</v>
      </c>
      <c r="M175" s="305">
        <v>0</v>
      </c>
      <c r="N175" s="305">
        <v>0</v>
      </c>
      <c r="O175" s="305">
        <v>30.155354112000001</v>
      </c>
      <c r="P175" s="305"/>
      <c r="Q175" s="305"/>
      <c r="R175" s="305">
        <v>31.36156827648</v>
      </c>
      <c r="S175" s="305"/>
      <c r="T175" s="305"/>
      <c r="U175" s="305">
        <v>145.20077518848001</v>
      </c>
      <c r="V175" s="323"/>
      <c r="W175" s="379"/>
    </row>
    <row r="176" spans="1:23" s="283" customFormat="1" x14ac:dyDescent="0.25">
      <c r="A176" s="418" t="s">
        <v>930</v>
      </c>
      <c r="B176" s="420" t="s">
        <v>1107</v>
      </c>
      <c r="C176" s="448" t="s">
        <v>906</v>
      </c>
      <c r="D176" s="408" t="s">
        <v>436</v>
      </c>
      <c r="E176" s="296" t="s">
        <v>436</v>
      </c>
      <c r="F176" s="296" t="s">
        <v>436</v>
      </c>
      <c r="G176" s="585" t="s">
        <v>436</v>
      </c>
      <c r="H176" s="586" t="s">
        <v>436</v>
      </c>
      <c r="I176" s="629"/>
      <c r="J176" s="408" t="s">
        <v>436</v>
      </c>
      <c r="K176" s="296" t="s">
        <v>436</v>
      </c>
      <c r="L176" s="296" t="s">
        <v>436</v>
      </c>
      <c r="M176" s="296" t="s">
        <v>436</v>
      </c>
      <c r="N176" s="296" t="s">
        <v>436</v>
      </c>
      <c r="O176" s="296" t="s">
        <v>436</v>
      </c>
      <c r="P176" s="296" t="s">
        <v>436</v>
      </c>
      <c r="Q176" s="296" t="s">
        <v>436</v>
      </c>
      <c r="R176" s="296" t="s">
        <v>436</v>
      </c>
      <c r="S176" s="296" t="s">
        <v>436</v>
      </c>
      <c r="T176" s="296" t="s">
        <v>436</v>
      </c>
      <c r="U176" s="296" t="s">
        <v>436</v>
      </c>
      <c r="V176" s="323"/>
      <c r="W176" s="379"/>
    </row>
    <row r="177" spans="1:23" s="283" customFormat="1" x14ac:dyDescent="0.25">
      <c r="A177" s="418" t="s">
        <v>931</v>
      </c>
      <c r="B177" s="420" t="s">
        <v>104</v>
      </c>
      <c r="C177" s="448" t="s">
        <v>906</v>
      </c>
      <c r="D177" s="408" t="s">
        <v>436</v>
      </c>
      <c r="E177" s="296" t="s">
        <v>436</v>
      </c>
      <c r="F177" s="296" t="s">
        <v>436</v>
      </c>
      <c r="G177" s="585" t="s">
        <v>436</v>
      </c>
      <c r="H177" s="586" t="s">
        <v>436</v>
      </c>
      <c r="I177" s="629"/>
      <c r="J177" s="408" t="s">
        <v>436</v>
      </c>
      <c r="K177" s="296" t="s">
        <v>436</v>
      </c>
      <c r="L177" s="296" t="s">
        <v>436</v>
      </c>
      <c r="M177" s="296" t="s">
        <v>436</v>
      </c>
      <c r="N177" s="296" t="s">
        <v>436</v>
      </c>
      <c r="O177" s="296" t="s">
        <v>436</v>
      </c>
      <c r="P177" s="296" t="s">
        <v>436</v>
      </c>
      <c r="Q177" s="296" t="s">
        <v>436</v>
      </c>
      <c r="R177" s="296" t="s">
        <v>436</v>
      </c>
      <c r="S177" s="296" t="s">
        <v>436</v>
      </c>
      <c r="T177" s="296" t="s">
        <v>436</v>
      </c>
      <c r="U177" s="296" t="s">
        <v>436</v>
      </c>
      <c r="V177" s="323"/>
      <c r="W177" s="379"/>
    </row>
    <row r="178" spans="1:23" s="283" customFormat="1" x14ac:dyDescent="0.25">
      <c r="A178" s="418" t="s">
        <v>932</v>
      </c>
      <c r="B178" s="421" t="s">
        <v>976</v>
      </c>
      <c r="C178" s="448" t="s">
        <v>906</v>
      </c>
      <c r="D178" s="408" t="s">
        <v>436</v>
      </c>
      <c r="E178" s="296" t="s">
        <v>436</v>
      </c>
      <c r="F178" s="296" t="s">
        <v>436</v>
      </c>
      <c r="G178" s="585" t="s">
        <v>436</v>
      </c>
      <c r="H178" s="586" t="s">
        <v>436</v>
      </c>
      <c r="I178" s="629"/>
      <c r="J178" s="408" t="s">
        <v>436</v>
      </c>
      <c r="K178" s="296" t="s">
        <v>436</v>
      </c>
      <c r="L178" s="296" t="s">
        <v>436</v>
      </c>
      <c r="M178" s="296" t="s">
        <v>436</v>
      </c>
      <c r="N178" s="296" t="s">
        <v>436</v>
      </c>
      <c r="O178" s="296" t="s">
        <v>436</v>
      </c>
      <c r="P178" s="296" t="s">
        <v>436</v>
      </c>
      <c r="Q178" s="296" t="s">
        <v>436</v>
      </c>
      <c r="R178" s="296" t="s">
        <v>436</v>
      </c>
      <c r="S178" s="296" t="s">
        <v>436</v>
      </c>
      <c r="T178" s="296" t="s">
        <v>436</v>
      </c>
      <c r="U178" s="296" t="s">
        <v>436</v>
      </c>
      <c r="V178" s="323"/>
      <c r="W178" s="379"/>
    </row>
    <row r="179" spans="1:23" s="283" customFormat="1" x14ac:dyDescent="0.25">
      <c r="A179" s="418" t="s">
        <v>35</v>
      </c>
      <c r="B179" s="422" t="s">
        <v>800</v>
      </c>
      <c r="C179" s="448" t="s">
        <v>906</v>
      </c>
      <c r="D179" s="408" t="s">
        <v>436</v>
      </c>
      <c r="E179" s="296" t="s">
        <v>436</v>
      </c>
      <c r="F179" s="296" t="s">
        <v>436</v>
      </c>
      <c r="G179" s="585" t="s">
        <v>436</v>
      </c>
      <c r="H179" s="586" t="s">
        <v>436</v>
      </c>
      <c r="I179" s="629"/>
      <c r="J179" s="408" t="s">
        <v>436</v>
      </c>
      <c r="K179" s="296" t="s">
        <v>436</v>
      </c>
      <c r="L179" s="296" t="s">
        <v>436</v>
      </c>
      <c r="M179" s="296" t="s">
        <v>436</v>
      </c>
      <c r="N179" s="296" t="s">
        <v>436</v>
      </c>
      <c r="O179" s="296" t="s">
        <v>436</v>
      </c>
      <c r="P179" s="296" t="s">
        <v>436</v>
      </c>
      <c r="Q179" s="296" t="s">
        <v>436</v>
      </c>
      <c r="R179" s="296" t="s">
        <v>436</v>
      </c>
      <c r="S179" s="296" t="s">
        <v>436</v>
      </c>
      <c r="T179" s="296" t="s">
        <v>436</v>
      </c>
      <c r="U179" s="296" t="s">
        <v>436</v>
      </c>
      <c r="V179" s="323"/>
      <c r="W179" s="379"/>
    </row>
    <row r="180" spans="1:23" s="283" customFormat="1" x14ac:dyDescent="0.25">
      <c r="A180" s="418" t="s">
        <v>36</v>
      </c>
      <c r="B180" s="422" t="s">
        <v>788</v>
      </c>
      <c r="C180" s="448" t="s">
        <v>906</v>
      </c>
      <c r="D180" s="408" t="s">
        <v>436</v>
      </c>
      <c r="E180" s="296" t="s">
        <v>436</v>
      </c>
      <c r="F180" s="296" t="s">
        <v>436</v>
      </c>
      <c r="G180" s="585" t="s">
        <v>436</v>
      </c>
      <c r="H180" s="586" t="s">
        <v>436</v>
      </c>
      <c r="I180" s="629"/>
      <c r="J180" s="408" t="s">
        <v>436</v>
      </c>
      <c r="K180" s="296" t="s">
        <v>436</v>
      </c>
      <c r="L180" s="296" t="s">
        <v>436</v>
      </c>
      <c r="M180" s="296" t="s">
        <v>436</v>
      </c>
      <c r="N180" s="296" t="s">
        <v>436</v>
      </c>
      <c r="O180" s="296" t="s">
        <v>436</v>
      </c>
      <c r="P180" s="296" t="s">
        <v>436</v>
      </c>
      <c r="Q180" s="296" t="s">
        <v>436</v>
      </c>
      <c r="R180" s="296" t="s">
        <v>436</v>
      </c>
      <c r="S180" s="296" t="s">
        <v>436</v>
      </c>
      <c r="T180" s="296" t="s">
        <v>436</v>
      </c>
      <c r="U180" s="296" t="s">
        <v>436</v>
      </c>
      <c r="V180" s="323"/>
      <c r="W180" s="379"/>
    </row>
    <row r="181" spans="1:23" s="283" customFormat="1" ht="25.5" x14ac:dyDescent="0.25">
      <c r="A181" s="418" t="s">
        <v>933</v>
      </c>
      <c r="B181" s="438" t="s">
        <v>69</v>
      </c>
      <c r="C181" s="448" t="s">
        <v>906</v>
      </c>
      <c r="D181" s="408" t="s">
        <v>436</v>
      </c>
      <c r="E181" s="296" t="s">
        <v>436</v>
      </c>
      <c r="F181" s="296" t="s">
        <v>436</v>
      </c>
      <c r="G181" s="585" t="s">
        <v>436</v>
      </c>
      <c r="H181" s="586" t="s">
        <v>436</v>
      </c>
      <c r="I181" s="629"/>
      <c r="J181" s="408" t="s">
        <v>436</v>
      </c>
      <c r="K181" s="296" t="s">
        <v>436</v>
      </c>
      <c r="L181" s="296" t="s">
        <v>436</v>
      </c>
      <c r="M181" s="296" t="s">
        <v>436</v>
      </c>
      <c r="N181" s="296" t="s">
        <v>436</v>
      </c>
      <c r="O181" s="296" t="s">
        <v>436</v>
      </c>
      <c r="P181" s="296" t="s">
        <v>436</v>
      </c>
      <c r="Q181" s="296" t="s">
        <v>436</v>
      </c>
      <c r="R181" s="296" t="s">
        <v>436</v>
      </c>
      <c r="S181" s="296" t="s">
        <v>436</v>
      </c>
      <c r="T181" s="296" t="s">
        <v>436</v>
      </c>
      <c r="U181" s="296" t="s">
        <v>436</v>
      </c>
      <c r="V181" s="323"/>
      <c r="W181" s="379"/>
    </row>
    <row r="182" spans="1:23" s="283" customFormat="1" x14ac:dyDescent="0.25">
      <c r="A182" s="418" t="s">
        <v>1050</v>
      </c>
      <c r="B182" s="425" t="s">
        <v>1088</v>
      </c>
      <c r="C182" s="448" t="s">
        <v>906</v>
      </c>
      <c r="D182" s="408" t="s">
        <v>436</v>
      </c>
      <c r="E182" s="296" t="s">
        <v>436</v>
      </c>
      <c r="F182" s="296" t="s">
        <v>436</v>
      </c>
      <c r="G182" s="585" t="s">
        <v>436</v>
      </c>
      <c r="H182" s="586" t="s">
        <v>436</v>
      </c>
      <c r="I182" s="629"/>
      <c r="J182" s="408" t="s">
        <v>436</v>
      </c>
      <c r="K182" s="296" t="s">
        <v>436</v>
      </c>
      <c r="L182" s="296" t="s">
        <v>436</v>
      </c>
      <c r="M182" s="296" t="s">
        <v>436</v>
      </c>
      <c r="N182" s="296" t="s">
        <v>436</v>
      </c>
      <c r="O182" s="296" t="s">
        <v>436</v>
      </c>
      <c r="P182" s="296" t="s">
        <v>436</v>
      </c>
      <c r="Q182" s="296" t="s">
        <v>436</v>
      </c>
      <c r="R182" s="296" t="s">
        <v>436</v>
      </c>
      <c r="S182" s="296" t="s">
        <v>436</v>
      </c>
      <c r="T182" s="296" t="s">
        <v>436</v>
      </c>
      <c r="U182" s="296" t="s">
        <v>436</v>
      </c>
      <c r="V182" s="323"/>
      <c r="W182" s="379"/>
    </row>
    <row r="183" spans="1:23" s="283" customFormat="1" x14ac:dyDescent="0.25">
      <c r="A183" s="418" t="s">
        <v>1051</v>
      </c>
      <c r="B183" s="425" t="s">
        <v>1089</v>
      </c>
      <c r="C183" s="448" t="s">
        <v>906</v>
      </c>
      <c r="D183" s="408" t="s">
        <v>436</v>
      </c>
      <c r="E183" s="296" t="s">
        <v>436</v>
      </c>
      <c r="F183" s="296" t="s">
        <v>436</v>
      </c>
      <c r="G183" s="585" t="s">
        <v>436</v>
      </c>
      <c r="H183" s="586" t="s">
        <v>436</v>
      </c>
      <c r="I183" s="629"/>
      <c r="J183" s="408" t="s">
        <v>436</v>
      </c>
      <c r="K183" s="296" t="s">
        <v>436</v>
      </c>
      <c r="L183" s="296" t="s">
        <v>436</v>
      </c>
      <c r="M183" s="296" t="s">
        <v>436</v>
      </c>
      <c r="N183" s="296" t="s">
        <v>436</v>
      </c>
      <c r="O183" s="296" t="s">
        <v>436</v>
      </c>
      <c r="P183" s="296" t="s">
        <v>436</v>
      </c>
      <c r="Q183" s="296" t="s">
        <v>436</v>
      </c>
      <c r="R183" s="296" t="s">
        <v>436</v>
      </c>
      <c r="S183" s="296" t="s">
        <v>436</v>
      </c>
      <c r="T183" s="296" t="s">
        <v>436</v>
      </c>
      <c r="U183" s="296" t="s">
        <v>436</v>
      </c>
      <c r="V183" s="323"/>
      <c r="W183" s="379"/>
    </row>
    <row r="184" spans="1:23" s="283" customFormat="1" ht="16.5" thickBot="1" x14ac:dyDescent="0.3">
      <c r="A184" s="418" t="s">
        <v>934</v>
      </c>
      <c r="B184" s="423" t="s">
        <v>1108</v>
      </c>
      <c r="C184" s="448" t="s">
        <v>906</v>
      </c>
      <c r="D184" s="408">
        <v>180.87</v>
      </c>
      <c r="E184" s="302">
        <v>207.16</v>
      </c>
      <c r="F184" s="304">
        <v>354.92</v>
      </c>
      <c r="G184" s="305">
        <v>285.74399999999997</v>
      </c>
      <c r="H184" s="305">
        <v>284.63643999999999</v>
      </c>
      <c r="I184" s="305">
        <v>207.6981504</v>
      </c>
      <c r="J184" s="305">
        <v>310.98827999999997</v>
      </c>
      <c r="K184" s="305"/>
      <c r="L184" s="305">
        <v>296.86026240000001</v>
      </c>
      <c r="M184" s="305">
        <v>0</v>
      </c>
      <c r="N184" s="305">
        <v>0</v>
      </c>
      <c r="O184" s="305">
        <v>308.73467289600006</v>
      </c>
      <c r="P184" s="305"/>
      <c r="Q184" s="305"/>
      <c r="R184" s="305">
        <v>321.08405981184006</v>
      </c>
      <c r="S184" s="305"/>
      <c r="T184" s="305"/>
      <c r="U184" s="305">
        <v>1486.58555510784</v>
      </c>
      <c r="V184" s="323"/>
      <c r="W184" s="379"/>
    </row>
    <row r="185" spans="1:23" s="283" customFormat="1" x14ac:dyDescent="0.25">
      <c r="A185" s="437" t="s">
        <v>691</v>
      </c>
      <c r="B185" s="436" t="s">
        <v>70</v>
      </c>
      <c r="C185" s="526" t="s">
        <v>906</v>
      </c>
      <c r="D185" s="523">
        <v>2048.79</v>
      </c>
      <c r="E185" s="350">
        <v>2150.6899999999996</v>
      </c>
      <c r="F185" s="578">
        <v>2455.96</v>
      </c>
      <c r="G185" s="350">
        <v>2279.140402</v>
      </c>
      <c r="H185" s="350">
        <v>2421.614</v>
      </c>
      <c r="I185" s="641">
        <v>2417.2852491200001</v>
      </c>
      <c r="J185" s="641">
        <v>2528.6203599999994</v>
      </c>
      <c r="K185" s="350">
        <v>4.26</v>
      </c>
      <c r="L185" s="350">
        <v>2496.5535229032002</v>
      </c>
      <c r="M185" s="350">
        <v>4.26</v>
      </c>
      <c r="N185" s="350">
        <v>4.26</v>
      </c>
      <c r="O185" s="350">
        <v>2596.1288820176483</v>
      </c>
      <c r="P185" s="350">
        <v>4.26</v>
      </c>
      <c r="Q185" s="350">
        <v>4.26</v>
      </c>
      <c r="R185" s="350">
        <v>2699.678635380641</v>
      </c>
      <c r="S185" s="350">
        <v>0</v>
      </c>
      <c r="T185" s="350">
        <v>0</v>
      </c>
      <c r="U185" s="350">
        <v>12504.473743581486</v>
      </c>
      <c r="V185" s="351"/>
      <c r="W185" s="381"/>
    </row>
    <row r="186" spans="1:23" s="283" customFormat="1" x14ac:dyDescent="0.25">
      <c r="A186" s="418" t="s">
        <v>692</v>
      </c>
      <c r="B186" s="438" t="s">
        <v>1026</v>
      </c>
      <c r="C186" s="448" t="s">
        <v>906</v>
      </c>
      <c r="D186" s="408" t="s">
        <v>436</v>
      </c>
      <c r="E186" s="296" t="s">
        <v>436</v>
      </c>
      <c r="F186" s="296" t="s">
        <v>436</v>
      </c>
      <c r="G186" s="585" t="s">
        <v>436</v>
      </c>
      <c r="H186" s="586" t="s">
        <v>436</v>
      </c>
      <c r="I186" s="408" t="s">
        <v>436</v>
      </c>
      <c r="J186" s="296" t="s">
        <v>436</v>
      </c>
      <c r="K186" s="296" t="s">
        <v>436</v>
      </c>
      <c r="L186" s="296" t="s">
        <v>436</v>
      </c>
      <c r="M186" s="296" t="s">
        <v>436</v>
      </c>
      <c r="N186" s="296" t="s">
        <v>436</v>
      </c>
      <c r="O186" s="296" t="s">
        <v>436</v>
      </c>
      <c r="P186" s="296" t="s">
        <v>436</v>
      </c>
      <c r="Q186" s="296" t="s">
        <v>436</v>
      </c>
      <c r="R186" s="296" t="s">
        <v>436</v>
      </c>
      <c r="S186" s="296" t="s">
        <v>436</v>
      </c>
      <c r="T186" s="296" t="s">
        <v>436</v>
      </c>
      <c r="U186" s="296" t="s">
        <v>436</v>
      </c>
      <c r="V186" s="323"/>
      <c r="W186" s="379"/>
    </row>
    <row r="187" spans="1:23" s="283" customFormat="1" x14ac:dyDescent="0.25">
      <c r="A187" s="418" t="s">
        <v>693</v>
      </c>
      <c r="B187" s="438" t="s">
        <v>71</v>
      </c>
      <c r="C187" s="448" t="s">
        <v>906</v>
      </c>
      <c r="D187" s="408" t="s">
        <v>436</v>
      </c>
      <c r="E187" s="296" t="s">
        <v>436</v>
      </c>
      <c r="F187" s="296" t="s">
        <v>436</v>
      </c>
      <c r="G187" s="585" t="s">
        <v>436</v>
      </c>
      <c r="H187" s="586" t="s">
        <v>436</v>
      </c>
      <c r="I187" s="408" t="s">
        <v>436</v>
      </c>
      <c r="J187" s="296" t="s">
        <v>436</v>
      </c>
      <c r="K187" s="296" t="s">
        <v>436</v>
      </c>
      <c r="L187" s="296" t="s">
        <v>436</v>
      </c>
      <c r="M187" s="296" t="s">
        <v>436</v>
      </c>
      <c r="N187" s="296" t="s">
        <v>436</v>
      </c>
      <c r="O187" s="296" t="s">
        <v>436</v>
      </c>
      <c r="P187" s="296" t="s">
        <v>436</v>
      </c>
      <c r="Q187" s="296" t="s">
        <v>436</v>
      </c>
      <c r="R187" s="296" t="s">
        <v>436</v>
      </c>
      <c r="S187" s="296" t="s">
        <v>436</v>
      </c>
      <c r="T187" s="296" t="s">
        <v>436</v>
      </c>
      <c r="U187" s="296" t="s">
        <v>436</v>
      </c>
      <c r="V187" s="323"/>
      <c r="W187" s="379"/>
    </row>
    <row r="188" spans="1:23" s="283" customFormat="1" x14ac:dyDescent="0.25">
      <c r="A188" s="418" t="s">
        <v>694</v>
      </c>
      <c r="B188" s="425" t="s">
        <v>795</v>
      </c>
      <c r="C188" s="448" t="s">
        <v>906</v>
      </c>
      <c r="D188" s="408" t="s">
        <v>436</v>
      </c>
      <c r="E188" s="296" t="s">
        <v>436</v>
      </c>
      <c r="F188" s="296" t="s">
        <v>436</v>
      </c>
      <c r="G188" s="585" t="s">
        <v>436</v>
      </c>
      <c r="H188" s="586" t="s">
        <v>436</v>
      </c>
      <c r="I188" s="408" t="s">
        <v>436</v>
      </c>
      <c r="J188" s="296" t="s">
        <v>436</v>
      </c>
      <c r="K188" s="296" t="s">
        <v>436</v>
      </c>
      <c r="L188" s="296" t="s">
        <v>436</v>
      </c>
      <c r="M188" s="296" t="s">
        <v>436</v>
      </c>
      <c r="N188" s="296" t="s">
        <v>436</v>
      </c>
      <c r="O188" s="296" t="s">
        <v>436</v>
      </c>
      <c r="P188" s="296" t="s">
        <v>436</v>
      </c>
      <c r="Q188" s="296" t="s">
        <v>436</v>
      </c>
      <c r="R188" s="296" t="s">
        <v>436</v>
      </c>
      <c r="S188" s="296" t="s">
        <v>436</v>
      </c>
      <c r="T188" s="296" t="s">
        <v>436</v>
      </c>
      <c r="U188" s="296" t="s">
        <v>436</v>
      </c>
      <c r="V188" s="323"/>
      <c r="W188" s="379"/>
    </row>
    <row r="189" spans="1:23" s="283" customFormat="1" x14ac:dyDescent="0.25">
      <c r="A189" s="418" t="s">
        <v>695</v>
      </c>
      <c r="B189" s="425" t="s">
        <v>1027</v>
      </c>
      <c r="C189" s="448" t="s">
        <v>906</v>
      </c>
      <c r="D189" s="408" t="s">
        <v>436</v>
      </c>
      <c r="E189" s="296" t="s">
        <v>436</v>
      </c>
      <c r="F189" s="296" t="s">
        <v>436</v>
      </c>
      <c r="G189" s="585" t="s">
        <v>436</v>
      </c>
      <c r="H189" s="586" t="s">
        <v>436</v>
      </c>
      <c r="I189" s="408" t="s">
        <v>436</v>
      </c>
      <c r="J189" s="296" t="s">
        <v>436</v>
      </c>
      <c r="K189" s="296" t="s">
        <v>436</v>
      </c>
      <c r="L189" s="296" t="s">
        <v>436</v>
      </c>
      <c r="M189" s="296" t="s">
        <v>436</v>
      </c>
      <c r="N189" s="296" t="s">
        <v>436</v>
      </c>
      <c r="O189" s="296" t="s">
        <v>436</v>
      </c>
      <c r="P189" s="296" t="s">
        <v>436</v>
      </c>
      <c r="Q189" s="296" t="s">
        <v>436</v>
      </c>
      <c r="R189" s="296" t="s">
        <v>436</v>
      </c>
      <c r="S189" s="296" t="s">
        <v>436</v>
      </c>
      <c r="T189" s="296" t="s">
        <v>436</v>
      </c>
      <c r="U189" s="296" t="s">
        <v>436</v>
      </c>
      <c r="V189" s="323"/>
      <c r="W189" s="379"/>
    </row>
    <row r="190" spans="1:23" s="283" customFormat="1" x14ac:dyDescent="0.25">
      <c r="A190" s="418" t="s">
        <v>955</v>
      </c>
      <c r="B190" s="425" t="s">
        <v>956</v>
      </c>
      <c r="C190" s="448" t="s">
        <v>906</v>
      </c>
      <c r="D190" s="408" t="s">
        <v>436</v>
      </c>
      <c r="E190" s="296" t="s">
        <v>436</v>
      </c>
      <c r="F190" s="296" t="s">
        <v>436</v>
      </c>
      <c r="G190" s="585" t="s">
        <v>436</v>
      </c>
      <c r="H190" s="586" t="s">
        <v>436</v>
      </c>
      <c r="I190" s="408" t="s">
        <v>436</v>
      </c>
      <c r="J190" s="296" t="s">
        <v>436</v>
      </c>
      <c r="K190" s="296" t="s">
        <v>436</v>
      </c>
      <c r="L190" s="296" t="s">
        <v>436</v>
      </c>
      <c r="M190" s="296" t="s">
        <v>436</v>
      </c>
      <c r="N190" s="296" t="s">
        <v>436</v>
      </c>
      <c r="O190" s="296" t="s">
        <v>436</v>
      </c>
      <c r="P190" s="296" t="s">
        <v>436</v>
      </c>
      <c r="Q190" s="296" t="s">
        <v>436</v>
      </c>
      <c r="R190" s="296" t="s">
        <v>436</v>
      </c>
      <c r="S190" s="296" t="s">
        <v>436</v>
      </c>
      <c r="T190" s="296" t="s">
        <v>436</v>
      </c>
      <c r="U190" s="296" t="s">
        <v>436</v>
      </c>
      <c r="V190" s="323"/>
      <c r="W190" s="379"/>
    </row>
    <row r="191" spans="1:23" s="283" customFormat="1" ht="25.5" x14ac:dyDescent="0.25">
      <c r="A191" s="418" t="s">
        <v>696</v>
      </c>
      <c r="B191" s="438" t="s">
        <v>1064</v>
      </c>
      <c r="C191" s="448" t="s">
        <v>906</v>
      </c>
      <c r="D191" s="408" t="s">
        <v>436</v>
      </c>
      <c r="E191" s="296" t="s">
        <v>436</v>
      </c>
      <c r="F191" s="296" t="s">
        <v>436</v>
      </c>
      <c r="G191" s="585" t="s">
        <v>436</v>
      </c>
      <c r="H191" s="586" t="s">
        <v>436</v>
      </c>
      <c r="I191" s="408" t="s">
        <v>436</v>
      </c>
      <c r="J191" s="296" t="s">
        <v>436</v>
      </c>
      <c r="K191" s="296" t="s">
        <v>436</v>
      </c>
      <c r="L191" s="296" t="s">
        <v>436</v>
      </c>
      <c r="M191" s="296" t="s">
        <v>436</v>
      </c>
      <c r="N191" s="296" t="s">
        <v>436</v>
      </c>
      <c r="O191" s="296" t="s">
        <v>436</v>
      </c>
      <c r="P191" s="296" t="s">
        <v>436</v>
      </c>
      <c r="Q191" s="296" t="s">
        <v>436</v>
      </c>
      <c r="R191" s="296" t="s">
        <v>436</v>
      </c>
      <c r="S191" s="296" t="s">
        <v>436</v>
      </c>
      <c r="T191" s="296" t="s">
        <v>436</v>
      </c>
      <c r="U191" s="296" t="s">
        <v>436</v>
      </c>
      <c r="V191" s="323"/>
      <c r="W191" s="379"/>
    </row>
    <row r="192" spans="1:23" s="283" customFormat="1" x14ac:dyDescent="0.25">
      <c r="A192" s="418" t="s">
        <v>806</v>
      </c>
      <c r="B192" s="438" t="s">
        <v>123</v>
      </c>
      <c r="C192" s="448" t="s">
        <v>906</v>
      </c>
      <c r="D192" s="408" t="s">
        <v>436</v>
      </c>
      <c r="E192" s="296" t="s">
        <v>436</v>
      </c>
      <c r="F192" s="296" t="s">
        <v>436</v>
      </c>
      <c r="G192" s="585" t="s">
        <v>436</v>
      </c>
      <c r="H192" s="586" t="s">
        <v>436</v>
      </c>
      <c r="I192" s="408" t="s">
        <v>436</v>
      </c>
      <c r="J192" s="296" t="s">
        <v>436</v>
      </c>
      <c r="K192" s="296" t="s">
        <v>436</v>
      </c>
      <c r="L192" s="296" t="s">
        <v>436</v>
      </c>
      <c r="M192" s="296" t="s">
        <v>436</v>
      </c>
      <c r="N192" s="296" t="s">
        <v>436</v>
      </c>
      <c r="O192" s="296" t="s">
        <v>436</v>
      </c>
      <c r="P192" s="296" t="s">
        <v>436</v>
      </c>
      <c r="Q192" s="296" t="s">
        <v>436</v>
      </c>
      <c r="R192" s="296" t="s">
        <v>436</v>
      </c>
      <c r="S192" s="296" t="s">
        <v>436</v>
      </c>
      <c r="T192" s="296" t="s">
        <v>436</v>
      </c>
      <c r="U192" s="296" t="s">
        <v>436</v>
      </c>
      <c r="V192" s="323"/>
      <c r="W192" s="379"/>
    </row>
    <row r="193" spans="1:32" s="283" customFormat="1" x14ac:dyDescent="0.25">
      <c r="A193" s="418" t="s">
        <v>807</v>
      </c>
      <c r="B193" s="438" t="s">
        <v>100</v>
      </c>
      <c r="C193" s="448" t="s">
        <v>906</v>
      </c>
      <c r="D193" s="408" t="s">
        <v>436</v>
      </c>
      <c r="E193" s="296" t="s">
        <v>436</v>
      </c>
      <c r="F193" s="296" t="s">
        <v>436</v>
      </c>
      <c r="G193" s="585" t="s">
        <v>436</v>
      </c>
      <c r="H193" s="586" t="s">
        <v>436</v>
      </c>
      <c r="I193" s="408" t="s">
        <v>436</v>
      </c>
      <c r="J193" s="296" t="s">
        <v>436</v>
      </c>
      <c r="K193" s="296" t="s">
        <v>436</v>
      </c>
      <c r="L193" s="296" t="s">
        <v>436</v>
      </c>
      <c r="M193" s="296" t="s">
        <v>436</v>
      </c>
      <c r="N193" s="296" t="s">
        <v>436</v>
      </c>
      <c r="O193" s="296" t="s">
        <v>436</v>
      </c>
      <c r="P193" s="296" t="s">
        <v>436</v>
      </c>
      <c r="Q193" s="296" t="s">
        <v>436</v>
      </c>
      <c r="R193" s="296" t="s">
        <v>436</v>
      </c>
      <c r="S193" s="296" t="s">
        <v>436</v>
      </c>
      <c r="T193" s="296" t="s">
        <v>436</v>
      </c>
      <c r="U193" s="296" t="s">
        <v>436</v>
      </c>
      <c r="V193" s="323"/>
      <c r="W193" s="379"/>
    </row>
    <row r="194" spans="1:32" s="283" customFormat="1" x14ac:dyDescent="0.2">
      <c r="A194" s="418" t="s">
        <v>808</v>
      </c>
      <c r="B194" s="438" t="s">
        <v>796</v>
      </c>
      <c r="C194" s="448" t="s">
        <v>906</v>
      </c>
      <c r="D194" s="409">
        <v>621.24</v>
      </c>
      <c r="E194" s="314">
        <v>670.66</v>
      </c>
      <c r="F194" s="336">
        <v>644.19000000000005</v>
      </c>
      <c r="G194" s="303">
        <v>658.65269171779141</v>
      </c>
      <c r="H194" s="303">
        <v>736.55840000000001</v>
      </c>
      <c r="I194" s="303">
        <v>636.39418208588995</v>
      </c>
      <c r="J194" s="303">
        <v>640.35</v>
      </c>
      <c r="K194" s="303"/>
      <c r="L194" s="303">
        <v>711.73563268711655</v>
      </c>
      <c r="M194" s="303"/>
      <c r="N194" s="303"/>
      <c r="O194" s="303">
        <v>740.20505799460125</v>
      </c>
      <c r="P194" s="303"/>
      <c r="Q194" s="303"/>
      <c r="R194" s="303">
        <v>769.81326031438527</v>
      </c>
      <c r="S194" s="303"/>
      <c r="T194" s="303"/>
      <c r="U194" s="305">
        <v>3564.1547374991706</v>
      </c>
      <c r="V194" s="322"/>
      <c r="W194" s="380"/>
    </row>
    <row r="195" spans="1:32" s="283" customFormat="1" x14ac:dyDescent="0.2">
      <c r="A195" s="418" t="s">
        <v>809</v>
      </c>
      <c r="B195" s="438" t="s">
        <v>983</v>
      </c>
      <c r="C195" s="448" t="s">
        <v>906</v>
      </c>
      <c r="D195" s="409">
        <v>161.16999999999999</v>
      </c>
      <c r="E195" s="302">
        <v>191.06</v>
      </c>
      <c r="F195" s="336">
        <v>200.45</v>
      </c>
      <c r="G195" s="303">
        <v>199.30777828220857</v>
      </c>
      <c r="H195" s="303">
        <v>222.09428</v>
      </c>
      <c r="I195" s="303">
        <v>192.70549663410998</v>
      </c>
      <c r="J195" s="303">
        <v>194.67064000000002</v>
      </c>
      <c r="K195" s="303"/>
      <c r="L195" s="303">
        <v>215.36970491288344</v>
      </c>
      <c r="M195" s="303"/>
      <c r="N195" s="303"/>
      <c r="O195" s="303">
        <v>223.98449310939884</v>
      </c>
      <c r="P195" s="303"/>
      <c r="Q195" s="303"/>
      <c r="R195" s="303">
        <v>232.94387283377478</v>
      </c>
      <c r="S195" s="303"/>
      <c r="T195" s="303"/>
      <c r="U195" s="305">
        <v>1078.5057243529895</v>
      </c>
      <c r="V195" s="322"/>
      <c r="W195" s="380"/>
    </row>
    <row r="196" spans="1:32" s="283" customFormat="1" x14ac:dyDescent="0.2">
      <c r="A196" s="418" t="s">
        <v>948</v>
      </c>
      <c r="B196" s="438" t="s">
        <v>72</v>
      </c>
      <c r="C196" s="448" t="s">
        <v>906</v>
      </c>
      <c r="D196" s="409">
        <v>238.21</v>
      </c>
      <c r="E196" s="302">
        <v>237.49</v>
      </c>
      <c r="F196" s="336">
        <v>275.25</v>
      </c>
      <c r="G196" s="373">
        <v>209.69330799999994</v>
      </c>
      <c r="H196" s="303">
        <v>271.98973000000001</v>
      </c>
      <c r="I196" s="373">
        <v>215.38</v>
      </c>
      <c r="J196" s="303">
        <v>206.18</v>
      </c>
      <c r="K196" s="303"/>
      <c r="L196" s="373">
        <v>222.76170811919997</v>
      </c>
      <c r="M196" s="303"/>
      <c r="N196" s="303"/>
      <c r="O196" s="373">
        <v>231.55579464228813</v>
      </c>
      <c r="P196" s="303"/>
      <c r="Q196" s="303"/>
      <c r="R196" s="373">
        <v>240.69302451026601</v>
      </c>
      <c r="S196" s="303"/>
      <c r="T196" s="303"/>
      <c r="U196" s="305">
        <v>1115.0223609517543</v>
      </c>
      <c r="V196" s="322"/>
      <c r="W196" s="380"/>
    </row>
    <row r="197" spans="1:32" s="283" customFormat="1" x14ac:dyDescent="0.2">
      <c r="A197" s="418" t="s">
        <v>958</v>
      </c>
      <c r="B197" s="425" t="s">
        <v>959</v>
      </c>
      <c r="C197" s="448" t="s">
        <v>906</v>
      </c>
      <c r="D197" s="409">
        <v>26.22</v>
      </c>
      <c r="E197" s="302">
        <v>32.67</v>
      </c>
      <c r="F197" s="336">
        <v>44.68</v>
      </c>
      <c r="G197" s="303">
        <v>12.232357999999929</v>
      </c>
      <c r="H197" s="303">
        <v>24.05789</v>
      </c>
      <c r="I197" s="303">
        <v>14.428043529599922</v>
      </c>
      <c r="J197" s="303">
        <v>12.982753999999984</v>
      </c>
      <c r="K197" s="305"/>
      <c r="L197" s="303">
        <v>9.5348193159999699</v>
      </c>
      <c r="M197" s="305"/>
      <c r="N197" s="302"/>
      <c r="O197" s="303">
        <v>10.297223080240213</v>
      </c>
      <c r="P197" s="302"/>
      <c r="Q197" s="302"/>
      <c r="R197" s="303">
        <v>11.098182414881606</v>
      </c>
      <c r="S197" s="302"/>
      <c r="T197" s="302"/>
      <c r="U197" s="305">
        <v>48.353111211121849</v>
      </c>
      <c r="V197" s="322"/>
      <c r="W197" s="380"/>
      <c r="Z197" s="558"/>
      <c r="AA197" s="558"/>
      <c r="AB197" s="558"/>
      <c r="AC197" s="558"/>
      <c r="AD197" s="558"/>
    </row>
    <row r="198" spans="1:32" s="283" customFormat="1" x14ac:dyDescent="0.2">
      <c r="A198" s="418" t="s">
        <v>957</v>
      </c>
      <c r="B198" s="438" t="s">
        <v>1057</v>
      </c>
      <c r="C198" s="448" t="s">
        <v>906</v>
      </c>
      <c r="D198" s="409">
        <v>784.75</v>
      </c>
      <c r="E198" s="314">
        <v>824.55</v>
      </c>
      <c r="F198" s="336">
        <v>1116.4100000000001</v>
      </c>
      <c r="G198" s="303">
        <v>982.10983999999985</v>
      </c>
      <c r="H198" s="303">
        <v>977.47109999999998</v>
      </c>
      <c r="I198" s="303">
        <v>1171.5708314880003</v>
      </c>
      <c r="J198" s="305">
        <v>1275.4272599999999</v>
      </c>
      <c r="K198" s="305"/>
      <c r="L198" s="303">
        <v>1119.6684046080002</v>
      </c>
      <c r="M198" s="305"/>
      <c r="N198" s="305"/>
      <c r="O198" s="303">
        <v>1164.4551407923202</v>
      </c>
      <c r="P198" s="305"/>
      <c r="Q198" s="305"/>
      <c r="R198" s="303">
        <v>1211.033346424013</v>
      </c>
      <c r="S198" s="305"/>
      <c r="T198" s="305"/>
      <c r="U198" s="305">
        <v>5606.9575070243327</v>
      </c>
      <c r="V198" s="322"/>
      <c r="W198" s="380"/>
      <c r="Z198" s="554"/>
      <c r="AA198" s="554"/>
      <c r="AB198" s="554"/>
      <c r="AC198" s="554"/>
      <c r="AD198" s="554"/>
    </row>
    <row r="199" spans="1:32" s="283" customFormat="1" x14ac:dyDescent="0.2">
      <c r="A199" s="418" t="s">
        <v>960</v>
      </c>
      <c r="B199" s="438" t="s">
        <v>1058</v>
      </c>
      <c r="C199" s="448" t="s">
        <v>906</v>
      </c>
      <c r="D199" s="409">
        <v>69.41</v>
      </c>
      <c r="E199" s="302">
        <v>51.05</v>
      </c>
      <c r="F199" s="336">
        <v>74.930000000000007</v>
      </c>
      <c r="G199" s="303">
        <v>5.0363839999999991</v>
      </c>
      <c r="H199" s="303">
        <v>65.100750000000005</v>
      </c>
      <c r="I199" s="303">
        <v>31.668079872</v>
      </c>
      <c r="J199" s="303">
        <v>26.114219999999996</v>
      </c>
      <c r="K199" s="303"/>
      <c r="L199" s="303">
        <v>11.300729855999998</v>
      </c>
      <c r="M199" s="303"/>
      <c r="N199" s="303"/>
      <c r="O199" s="303">
        <v>11.75275905024</v>
      </c>
      <c r="P199" s="303"/>
      <c r="Q199" s="303"/>
      <c r="R199" s="303">
        <v>12.222869412249601</v>
      </c>
      <c r="S199" s="303"/>
      <c r="T199" s="303"/>
      <c r="U199" s="305">
        <v>56.590604718489601</v>
      </c>
      <c r="V199" s="322"/>
      <c r="W199" s="380"/>
    </row>
    <row r="200" spans="1:32" s="283" customFormat="1" x14ac:dyDescent="0.2">
      <c r="A200" s="418" t="s">
        <v>961</v>
      </c>
      <c r="B200" s="438" t="s">
        <v>963</v>
      </c>
      <c r="C200" s="448" t="s">
        <v>906</v>
      </c>
      <c r="D200" s="409">
        <v>33.770000000000003</v>
      </c>
      <c r="E200" s="302">
        <v>28.59</v>
      </c>
      <c r="F200" s="336">
        <v>22.76</v>
      </c>
      <c r="G200" s="303">
        <v>6.2750000000000004</v>
      </c>
      <c r="H200" s="303">
        <v>12.173209999999999</v>
      </c>
      <c r="I200" s="303">
        <v>11.28</v>
      </c>
      <c r="J200" s="303">
        <v>12.865536000000001</v>
      </c>
      <c r="K200" s="303"/>
      <c r="L200" s="303">
        <v>4.26</v>
      </c>
      <c r="M200" s="303">
        <v>4.26</v>
      </c>
      <c r="N200" s="303">
        <v>4.26</v>
      </c>
      <c r="O200" s="303">
        <v>4.26</v>
      </c>
      <c r="P200" s="303">
        <v>4.26</v>
      </c>
      <c r="Q200" s="303">
        <v>4.26</v>
      </c>
      <c r="R200" s="303">
        <v>4.26</v>
      </c>
      <c r="S200" s="305"/>
      <c r="T200" s="305"/>
      <c r="U200" s="305">
        <v>24.329000000000001</v>
      </c>
      <c r="V200" s="322"/>
      <c r="W200" s="380"/>
      <c r="Z200" s="554"/>
      <c r="AA200" s="554"/>
      <c r="AB200" s="554"/>
      <c r="AC200" s="554"/>
      <c r="AD200" s="554"/>
    </row>
    <row r="201" spans="1:32" s="283" customFormat="1" ht="25.5" x14ac:dyDescent="0.2">
      <c r="A201" s="418" t="s">
        <v>962</v>
      </c>
      <c r="B201" s="438" t="s">
        <v>50</v>
      </c>
      <c r="C201" s="448" t="s">
        <v>906</v>
      </c>
      <c r="D201" s="409">
        <v>22.72</v>
      </c>
      <c r="E201" s="302">
        <v>22.33</v>
      </c>
      <c r="F201" s="336">
        <v>17.11</v>
      </c>
      <c r="G201" s="303">
        <v>25.876999999999999</v>
      </c>
      <c r="H201" s="303">
        <v>31.2623</v>
      </c>
      <c r="I201" s="303">
        <v>28.164864000000001</v>
      </c>
      <c r="J201" s="303">
        <v>24.109000000000002</v>
      </c>
      <c r="K201" s="302"/>
      <c r="L201" s="303">
        <v>27.988563200000002</v>
      </c>
      <c r="M201" s="303"/>
      <c r="N201" s="302"/>
      <c r="O201" s="303">
        <v>29.108105728000002</v>
      </c>
      <c r="P201" s="305"/>
      <c r="Q201" s="305"/>
      <c r="R201" s="303">
        <v>30.272429957120004</v>
      </c>
      <c r="S201" s="302"/>
      <c r="T201" s="302"/>
      <c r="U201" s="305">
        <v>140.15817888512001</v>
      </c>
      <c r="V201" s="322"/>
      <c r="W201" s="380"/>
      <c r="Z201" s="554"/>
      <c r="AA201" s="554"/>
      <c r="AB201" s="554"/>
      <c r="AC201" s="554"/>
      <c r="AD201" s="554"/>
    </row>
    <row r="202" spans="1:32" s="283" customFormat="1" x14ac:dyDescent="0.2">
      <c r="A202" s="418" t="s">
        <v>984</v>
      </c>
      <c r="B202" s="438" t="s">
        <v>124</v>
      </c>
      <c r="C202" s="448" t="s">
        <v>906</v>
      </c>
      <c r="D202" s="409">
        <v>117.54</v>
      </c>
      <c r="E202" s="302">
        <v>124.96</v>
      </c>
      <c r="F202" s="336">
        <v>104.87</v>
      </c>
      <c r="G202" s="373">
        <v>192.1884</v>
      </c>
      <c r="H202" s="303">
        <v>104.96423</v>
      </c>
      <c r="I202" s="373">
        <v>130.12179503999999</v>
      </c>
      <c r="J202" s="373">
        <v>148.903704</v>
      </c>
      <c r="K202" s="303"/>
      <c r="L202" s="373">
        <v>183.46877952</v>
      </c>
      <c r="M202" s="303"/>
      <c r="N202" s="303"/>
      <c r="O202" s="373">
        <v>190.80753070079999</v>
      </c>
      <c r="P202" s="303"/>
      <c r="Q202" s="303"/>
      <c r="R202" s="373">
        <v>198.43983192883201</v>
      </c>
      <c r="S202" s="303"/>
      <c r="T202" s="303"/>
      <c r="U202" s="305">
        <v>918.755630149632</v>
      </c>
      <c r="V202" s="322"/>
      <c r="W202" s="380"/>
    </row>
    <row r="203" spans="1:32" s="283" customFormat="1" ht="26.25" customHeight="1" x14ac:dyDescent="0.2">
      <c r="A203" s="437" t="s">
        <v>697</v>
      </c>
      <c r="B203" s="444" t="s">
        <v>73</v>
      </c>
      <c r="C203" s="526" t="s">
        <v>906</v>
      </c>
      <c r="D203" s="523">
        <v>0.9</v>
      </c>
      <c r="E203" s="399">
        <v>4.63</v>
      </c>
      <c r="F203" s="577">
        <v>2.84</v>
      </c>
      <c r="G203" s="399">
        <v>0</v>
      </c>
      <c r="H203" s="589">
        <v>1.3829800000000001</v>
      </c>
      <c r="I203" s="523">
        <v>0</v>
      </c>
      <c r="J203" s="399">
        <v>0</v>
      </c>
      <c r="K203" s="399">
        <v>0</v>
      </c>
      <c r="L203" s="399">
        <v>0</v>
      </c>
      <c r="M203" s="399">
        <v>0</v>
      </c>
      <c r="N203" s="399">
        <v>0</v>
      </c>
      <c r="O203" s="399">
        <v>0</v>
      </c>
      <c r="P203" s="399">
        <v>0</v>
      </c>
      <c r="Q203" s="399">
        <v>0</v>
      </c>
      <c r="R203" s="399">
        <v>0</v>
      </c>
      <c r="S203" s="399">
        <v>0</v>
      </c>
      <c r="T203" s="399">
        <v>0</v>
      </c>
      <c r="U203" s="399">
        <v>0</v>
      </c>
      <c r="V203" s="352">
        <f>V204+V205+V209</f>
        <v>0</v>
      </c>
      <c r="W203" s="550">
        <f>W204+W205+W209</f>
        <v>0</v>
      </c>
      <c r="Z203" s="554"/>
      <c r="AA203" s="554"/>
      <c r="AB203" s="554"/>
      <c r="AC203" s="554"/>
      <c r="AD203" s="554"/>
      <c r="AE203" s="554"/>
      <c r="AF203" s="554"/>
    </row>
    <row r="204" spans="1:32" s="283" customFormat="1" x14ac:dyDescent="0.25">
      <c r="A204" s="418" t="s">
        <v>698</v>
      </c>
      <c r="B204" s="438" t="s">
        <v>192</v>
      </c>
      <c r="C204" s="448" t="s">
        <v>906</v>
      </c>
      <c r="D204" s="409">
        <v>0</v>
      </c>
      <c r="E204" s="302">
        <v>4.63</v>
      </c>
      <c r="F204" s="302">
        <v>2.84</v>
      </c>
      <c r="G204" s="302">
        <v>0</v>
      </c>
      <c r="H204" s="303">
        <v>1.3829800000000001</v>
      </c>
      <c r="I204" s="397">
        <v>0</v>
      </c>
      <c r="J204" s="302">
        <v>0</v>
      </c>
      <c r="K204" s="302"/>
      <c r="L204" s="302">
        <v>0</v>
      </c>
      <c r="M204" s="302"/>
      <c r="N204" s="302"/>
      <c r="O204" s="302">
        <v>0</v>
      </c>
      <c r="P204" s="302"/>
      <c r="Q204" s="302"/>
      <c r="R204" s="302">
        <v>0</v>
      </c>
      <c r="S204" s="302"/>
      <c r="T204" s="302"/>
      <c r="U204" s="305">
        <v>0</v>
      </c>
      <c r="V204" s="323"/>
      <c r="W204" s="382"/>
    </row>
    <row r="205" spans="1:32" s="283" customFormat="1" x14ac:dyDescent="0.25">
      <c r="A205" s="418" t="s">
        <v>699</v>
      </c>
      <c r="B205" s="438" t="s">
        <v>217</v>
      </c>
      <c r="C205" s="448" t="s">
        <v>906</v>
      </c>
      <c r="D205" s="408" t="s">
        <v>436</v>
      </c>
      <c r="E205" s="296" t="s">
        <v>436</v>
      </c>
      <c r="F205" s="296" t="s">
        <v>436</v>
      </c>
      <c r="G205" s="585" t="s">
        <v>436</v>
      </c>
      <c r="H205" s="586" t="s">
        <v>436</v>
      </c>
      <c r="I205" s="408" t="s">
        <v>436</v>
      </c>
      <c r="J205" s="296" t="s">
        <v>436</v>
      </c>
      <c r="K205" s="296" t="s">
        <v>436</v>
      </c>
      <c r="L205" s="296" t="s">
        <v>436</v>
      </c>
      <c r="M205" s="296" t="s">
        <v>436</v>
      </c>
      <c r="N205" s="296" t="s">
        <v>436</v>
      </c>
      <c r="O205" s="296" t="s">
        <v>436</v>
      </c>
      <c r="P205" s="296" t="s">
        <v>436</v>
      </c>
      <c r="Q205" s="296" t="s">
        <v>436</v>
      </c>
      <c r="R205" s="296" t="s">
        <v>436</v>
      </c>
      <c r="S205" s="296" t="s">
        <v>436</v>
      </c>
      <c r="T205" s="296" t="s">
        <v>436</v>
      </c>
      <c r="U205" s="296" t="s">
        <v>436</v>
      </c>
      <c r="V205" s="323"/>
      <c r="W205" s="382"/>
    </row>
    <row r="206" spans="1:32" s="283" customFormat="1" ht="34.5" customHeight="1" x14ac:dyDescent="0.25">
      <c r="A206" s="418" t="s">
        <v>810</v>
      </c>
      <c r="B206" s="425" t="s">
        <v>135</v>
      </c>
      <c r="C206" s="448" t="s">
        <v>906</v>
      </c>
      <c r="D206" s="408" t="s">
        <v>436</v>
      </c>
      <c r="E206" s="296" t="s">
        <v>436</v>
      </c>
      <c r="F206" s="296" t="s">
        <v>436</v>
      </c>
      <c r="G206" s="585" t="s">
        <v>436</v>
      </c>
      <c r="H206" s="586" t="s">
        <v>436</v>
      </c>
      <c r="I206" s="408" t="s">
        <v>436</v>
      </c>
      <c r="J206" s="296" t="s">
        <v>436</v>
      </c>
      <c r="K206" s="296" t="s">
        <v>436</v>
      </c>
      <c r="L206" s="296" t="s">
        <v>436</v>
      </c>
      <c r="M206" s="296" t="s">
        <v>436</v>
      </c>
      <c r="N206" s="296" t="s">
        <v>436</v>
      </c>
      <c r="O206" s="296" t="s">
        <v>436</v>
      </c>
      <c r="P206" s="296" t="s">
        <v>436</v>
      </c>
      <c r="Q206" s="296" t="s">
        <v>436</v>
      </c>
      <c r="R206" s="296" t="s">
        <v>436</v>
      </c>
      <c r="S206" s="296" t="s">
        <v>436</v>
      </c>
      <c r="T206" s="296" t="s">
        <v>436</v>
      </c>
      <c r="U206" s="296" t="s">
        <v>436</v>
      </c>
      <c r="V206" s="323"/>
      <c r="W206" s="382"/>
    </row>
    <row r="207" spans="1:32" s="283" customFormat="1" x14ac:dyDescent="0.25">
      <c r="A207" s="418" t="s">
        <v>811</v>
      </c>
      <c r="B207" s="428" t="s">
        <v>777</v>
      </c>
      <c r="C207" s="448" t="s">
        <v>906</v>
      </c>
      <c r="D207" s="408" t="s">
        <v>436</v>
      </c>
      <c r="E207" s="296" t="s">
        <v>436</v>
      </c>
      <c r="F207" s="296" t="s">
        <v>436</v>
      </c>
      <c r="G207" s="585" t="s">
        <v>436</v>
      </c>
      <c r="H207" s="586" t="s">
        <v>436</v>
      </c>
      <c r="I207" s="408" t="s">
        <v>436</v>
      </c>
      <c r="J207" s="296" t="s">
        <v>436</v>
      </c>
      <c r="K207" s="296" t="s">
        <v>436</v>
      </c>
      <c r="L207" s="296" t="s">
        <v>436</v>
      </c>
      <c r="M207" s="296" t="s">
        <v>436</v>
      </c>
      <c r="N207" s="296" t="s">
        <v>436</v>
      </c>
      <c r="O207" s="296" t="s">
        <v>436</v>
      </c>
      <c r="P207" s="296" t="s">
        <v>436</v>
      </c>
      <c r="Q207" s="296" t="s">
        <v>436</v>
      </c>
      <c r="R207" s="296" t="s">
        <v>436</v>
      </c>
      <c r="S207" s="296" t="s">
        <v>436</v>
      </c>
      <c r="T207" s="296" t="s">
        <v>436</v>
      </c>
      <c r="U207" s="296" t="s">
        <v>436</v>
      </c>
      <c r="V207" s="323"/>
      <c r="W207" s="382"/>
    </row>
    <row r="208" spans="1:32" s="283" customFormat="1" x14ac:dyDescent="0.25">
      <c r="A208" s="418" t="s">
        <v>812</v>
      </c>
      <c r="B208" s="428" t="s">
        <v>896</v>
      </c>
      <c r="C208" s="448" t="s">
        <v>906</v>
      </c>
      <c r="D208" s="408" t="s">
        <v>436</v>
      </c>
      <c r="E208" s="296" t="s">
        <v>436</v>
      </c>
      <c r="F208" s="296" t="s">
        <v>436</v>
      </c>
      <c r="G208" s="585" t="s">
        <v>436</v>
      </c>
      <c r="H208" s="586" t="s">
        <v>436</v>
      </c>
      <c r="I208" s="408" t="s">
        <v>436</v>
      </c>
      <c r="J208" s="296" t="s">
        <v>436</v>
      </c>
      <c r="K208" s="296" t="s">
        <v>436</v>
      </c>
      <c r="L208" s="296" t="s">
        <v>436</v>
      </c>
      <c r="M208" s="296" t="s">
        <v>436</v>
      </c>
      <c r="N208" s="296" t="s">
        <v>436</v>
      </c>
      <c r="O208" s="296" t="s">
        <v>436</v>
      </c>
      <c r="P208" s="296" t="s">
        <v>436</v>
      </c>
      <c r="Q208" s="296" t="s">
        <v>436</v>
      </c>
      <c r="R208" s="296" t="s">
        <v>436</v>
      </c>
      <c r="S208" s="296" t="s">
        <v>436</v>
      </c>
      <c r="T208" s="296" t="s">
        <v>436</v>
      </c>
      <c r="U208" s="296" t="s">
        <v>436</v>
      </c>
      <c r="V208" s="323"/>
      <c r="W208" s="382"/>
    </row>
    <row r="209" spans="1:144" s="283" customFormat="1" x14ac:dyDescent="0.25">
      <c r="A209" s="418" t="s">
        <v>700</v>
      </c>
      <c r="B209" s="438" t="s">
        <v>125</v>
      </c>
      <c r="C209" s="448" t="s">
        <v>906</v>
      </c>
      <c r="D209" s="408">
        <v>0.9</v>
      </c>
      <c r="E209" s="296" t="s">
        <v>436</v>
      </c>
      <c r="F209" s="296" t="s">
        <v>436</v>
      </c>
      <c r="G209" s="585" t="s">
        <v>436</v>
      </c>
      <c r="H209" s="586" t="s">
        <v>436</v>
      </c>
      <c r="I209" s="408" t="s">
        <v>436</v>
      </c>
      <c r="J209" s="296" t="s">
        <v>436</v>
      </c>
      <c r="K209" s="296" t="s">
        <v>436</v>
      </c>
      <c r="L209" s="296" t="s">
        <v>436</v>
      </c>
      <c r="M209" s="296" t="s">
        <v>436</v>
      </c>
      <c r="N209" s="296" t="s">
        <v>436</v>
      </c>
      <c r="O209" s="296" t="s">
        <v>436</v>
      </c>
      <c r="P209" s="296" t="s">
        <v>436</v>
      </c>
      <c r="Q209" s="296" t="s">
        <v>436</v>
      </c>
      <c r="R209" s="296" t="s">
        <v>436</v>
      </c>
      <c r="S209" s="296" t="s">
        <v>436</v>
      </c>
      <c r="T209" s="296" t="s">
        <v>436</v>
      </c>
      <c r="U209" s="296" t="s">
        <v>436</v>
      </c>
      <c r="V209" s="323"/>
      <c r="W209" s="382"/>
    </row>
    <row r="210" spans="1:144" s="283" customFormat="1" x14ac:dyDescent="0.2">
      <c r="A210" s="437" t="s">
        <v>702</v>
      </c>
      <c r="B210" s="444" t="s">
        <v>74</v>
      </c>
      <c r="C210" s="526" t="s">
        <v>906</v>
      </c>
      <c r="D210" s="524">
        <v>124.98</v>
      </c>
      <c r="E210" s="352">
        <v>139.82</v>
      </c>
      <c r="F210" s="576">
        <v>139.88999999999999</v>
      </c>
      <c r="G210" s="353">
        <v>232.26920000000001</v>
      </c>
      <c r="H210" s="353">
        <v>259.86445000000003</v>
      </c>
      <c r="I210" s="353">
        <v>192.27860894207964</v>
      </c>
      <c r="J210" s="353">
        <v>244.94200000000001</v>
      </c>
      <c r="K210" s="353">
        <v>0</v>
      </c>
      <c r="L210" s="353">
        <v>173.88873271679984</v>
      </c>
      <c r="M210" s="353">
        <v>1.5</v>
      </c>
      <c r="N210" s="353">
        <v>1.5</v>
      </c>
      <c r="O210" s="353">
        <v>183.93947078515302</v>
      </c>
      <c r="P210" s="353">
        <v>1.5</v>
      </c>
      <c r="Q210" s="353">
        <v>1.5</v>
      </c>
      <c r="R210" s="353">
        <v>194.4920755914317</v>
      </c>
      <c r="S210" s="353">
        <v>0</v>
      </c>
      <c r="T210" s="353">
        <v>0</v>
      </c>
      <c r="U210" s="353">
        <v>877.20773381338483</v>
      </c>
      <c r="V210" s="352">
        <f>V211+V218+V219+V220</f>
        <v>0</v>
      </c>
      <c r="W210" s="550">
        <f>W211+W218+W219+W220</f>
        <v>0</v>
      </c>
      <c r="X210" s="387"/>
    </row>
    <row r="211" spans="1:144" s="283" customFormat="1" x14ac:dyDescent="0.25">
      <c r="A211" s="418" t="s">
        <v>703</v>
      </c>
      <c r="B211" s="438" t="s">
        <v>75</v>
      </c>
      <c r="C211" s="448" t="s">
        <v>906</v>
      </c>
      <c r="D211" s="408">
        <v>124.98</v>
      </c>
      <c r="E211" s="302">
        <v>139.82</v>
      </c>
      <c r="F211" s="302">
        <v>139.88999999999999</v>
      </c>
      <c r="G211" s="303">
        <v>230.76920000000001</v>
      </c>
      <c r="H211" s="303">
        <v>259.86445000000003</v>
      </c>
      <c r="I211" s="303">
        <v>190.77860894207964</v>
      </c>
      <c r="J211" s="303">
        <v>244.94200000000001</v>
      </c>
      <c r="K211" s="303"/>
      <c r="L211" s="303">
        <v>172.38873271679984</v>
      </c>
      <c r="M211" s="303">
        <v>195.55300800000001</v>
      </c>
      <c r="N211" s="303">
        <v>195.55300800000001</v>
      </c>
      <c r="O211" s="303">
        <v>182.43947078515302</v>
      </c>
      <c r="P211" s="303">
        <v>195.55300800000001</v>
      </c>
      <c r="Q211" s="303">
        <v>195.55300800000001</v>
      </c>
      <c r="R211" s="303">
        <v>192.9920755914317</v>
      </c>
      <c r="S211" s="303">
        <v>0</v>
      </c>
      <c r="T211" s="303">
        <v>0</v>
      </c>
      <c r="U211" s="303">
        <v>869.70773381338483</v>
      </c>
      <c r="V211" s="323"/>
      <c r="W211" s="382"/>
    </row>
    <row r="212" spans="1:144" s="283" customFormat="1" x14ac:dyDescent="0.25">
      <c r="A212" s="418" t="s">
        <v>813</v>
      </c>
      <c r="B212" s="425" t="s">
        <v>1028</v>
      </c>
      <c r="C212" s="448" t="s">
        <v>906</v>
      </c>
      <c r="D212" s="408">
        <v>77.150000000000006</v>
      </c>
      <c r="E212" s="302">
        <v>74.61</v>
      </c>
      <c r="F212" s="305">
        <v>86.29</v>
      </c>
      <c r="G212" s="303">
        <v>91.03</v>
      </c>
      <c r="H212" s="303">
        <v>92.102670000000003</v>
      </c>
      <c r="I212" s="303">
        <v>97.238399999999999</v>
      </c>
      <c r="J212" s="303">
        <v>76.671999999999997</v>
      </c>
      <c r="K212" s="303"/>
      <c r="L212" s="303">
        <v>101.06399999999999</v>
      </c>
      <c r="M212" s="303"/>
      <c r="N212" s="303"/>
      <c r="O212" s="303">
        <v>99.281999999999996</v>
      </c>
      <c r="P212" s="303"/>
      <c r="Q212" s="303"/>
      <c r="R212" s="303">
        <v>99.171599999999998</v>
      </c>
      <c r="S212" s="305"/>
      <c r="T212" s="305"/>
      <c r="U212" s="305">
        <v>487.79039999999998</v>
      </c>
      <c r="V212" s="323"/>
      <c r="W212" s="382"/>
    </row>
    <row r="213" spans="1:144" s="283" customFormat="1" x14ac:dyDescent="0.25">
      <c r="A213" s="418" t="s">
        <v>814</v>
      </c>
      <c r="B213" s="425" t="s">
        <v>1029</v>
      </c>
      <c r="C213" s="448" t="s">
        <v>906</v>
      </c>
      <c r="D213" s="408">
        <v>14.63</v>
      </c>
      <c r="E213" s="302">
        <v>3.02</v>
      </c>
      <c r="F213" s="302">
        <v>1.07</v>
      </c>
      <c r="G213" s="303">
        <v>26.92</v>
      </c>
      <c r="H213" s="303">
        <v>5.13863</v>
      </c>
      <c r="I213" s="303">
        <v>55.274608942079624</v>
      </c>
      <c r="J213" s="303">
        <v>110.19</v>
      </c>
      <c r="K213" s="303" t="s">
        <v>436</v>
      </c>
      <c r="L213" s="303">
        <v>31.287932716799851</v>
      </c>
      <c r="M213" s="303" t="s">
        <v>436</v>
      </c>
      <c r="N213" s="303" t="s">
        <v>436</v>
      </c>
      <c r="O213" s="303">
        <v>34.427870785153011</v>
      </c>
      <c r="P213" s="303" t="s">
        <v>436</v>
      </c>
      <c r="Q213" s="303" t="s">
        <v>436</v>
      </c>
      <c r="R213" s="303">
        <v>37.732475591431708</v>
      </c>
      <c r="S213" s="305"/>
      <c r="T213" s="305"/>
      <c r="U213" s="305">
        <v>159.59813381338483</v>
      </c>
      <c r="V213" s="323"/>
      <c r="W213" s="382"/>
    </row>
    <row r="214" spans="1:144" s="283" customFormat="1" x14ac:dyDescent="0.25">
      <c r="A214" s="418" t="s">
        <v>815</v>
      </c>
      <c r="B214" s="425" t="s">
        <v>1030</v>
      </c>
      <c r="C214" s="448" t="s">
        <v>906</v>
      </c>
      <c r="D214" s="408" t="s">
        <v>436</v>
      </c>
      <c r="E214" s="296" t="s">
        <v>436</v>
      </c>
      <c r="F214" s="296" t="s">
        <v>436</v>
      </c>
      <c r="G214" s="585" t="s">
        <v>436</v>
      </c>
      <c r="H214" s="586" t="s">
        <v>436</v>
      </c>
      <c r="I214" s="296" t="s">
        <v>436</v>
      </c>
      <c r="J214" s="408" t="s">
        <v>436</v>
      </c>
      <c r="K214" s="296" t="s">
        <v>436</v>
      </c>
      <c r="L214" s="296" t="s">
        <v>436</v>
      </c>
      <c r="M214" s="296" t="s">
        <v>436</v>
      </c>
      <c r="N214" s="296" t="s">
        <v>436</v>
      </c>
      <c r="O214" s="296" t="s">
        <v>436</v>
      </c>
      <c r="P214" s="296" t="s">
        <v>436</v>
      </c>
      <c r="Q214" s="296" t="s">
        <v>436</v>
      </c>
      <c r="R214" s="296" t="s">
        <v>436</v>
      </c>
      <c r="S214" s="296" t="s">
        <v>436</v>
      </c>
      <c r="T214" s="296" t="s">
        <v>436</v>
      </c>
      <c r="U214" s="296" t="s">
        <v>436</v>
      </c>
      <c r="V214" s="323"/>
      <c r="W214" s="382"/>
    </row>
    <row r="215" spans="1:144" s="283" customFormat="1" x14ac:dyDescent="0.25">
      <c r="A215" s="418" t="s">
        <v>816</v>
      </c>
      <c r="B215" s="425" t="s">
        <v>1031</v>
      </c>
      <c r="C215" s="448" t="s">
        <v>906</v>
      </c>
      <c r="D215" s="408">
        <v>33.200000000000003</v>
      </c>
      <c r="E215" s="302">
        <v>62.19</v>
      </c>
      <c r="F215" s="305">
        <v>52.53</v>
      </c>
      <c r="G215" s="303">
        <v>39.200000000000003</v>
      </c>
      <c r="H215" s="303">
        <v>37.829700000000003</v>
      </c>
      <c r="I215" s="303">
        <v>38.265599999999999</v>
      </c>
      <c r="J215" s="303">
        <v>58.08</v>
      </c>
      <c r="K215" s="303">
        <v>0</v>
      </c>
      <c r="L215" s="303">
        <v>40.036799999999992</v>
      </c>
      <c r="M215" s="303">
        <v>0</v>
      </c>
      <c r="N215" s="303">
        <v>0</v>
      </c>
      <c r="O215" s="303">
        <v>48.729599999999998</v>
      </c>
      <c r="P215" s="303">
        <v>0</v>
      </c>
      <c r="Q215" s="303">
        <v>0</v>
      </c>
      <c r="R215" s="303">
        <v>56.088000000000001</v>
      </c>
      <c r="S215" s="305"/>
      <c r="T215" s="305"/>
      <c r="U215" s="305">
        <v>222.3192</v>
      </c>
      <c r="V215" s="323"/>
      <c r="W215" s="382"/>
    </row>
    <row r="216" spans="1:144" s="283" customFormat="1" x14ac:dyDescent="0.25">
      <c r="A216" s="418" t="s">
        <v>949</v>
      </c>
      <c r="B216" s="425" t="s">
        <v>1032</v>
      </c>
      <c r="C216" s="448" t="s">
        <v>906</v>
      </c>
      <c r="D216" s="408" t="s">
        <v>436</v>
      </c>
      <c r="E216" s="296" t="s">
        <v>436</v>
      </c>
      <c r="F216" s="296" t="s">
        <v>436</v>
      </c>
      <c r="G216" s="585" t="s">
        <v>436</v>
      </c>
      <c r="H216" s="586" t="s">
        <v>436</v>
      </c>
      <c r="I216" s="296" t="s">
        <v>436</v>
      </c>
      <c r="J216" s="296" t="s">
        <v>436</v>
      </c>
      <c r="K216" s="296" t="s">
        <v>436</v>
      </c>
      <c r="L216" s="296" t="s">
        <v>436</v>
      </c>
      <c r="M216" s="296" t="s">
        <v>436</v>
      </c>
      <c r="N216" s="296" t="s">
        <v>436</v>
      </c>
      <c r="O216" s="296" t="s">
        <v>436</v>
      </c>
      <c r="P216" s="296" t="s">
        <v>436</v>
      </c>
      <c r="Q216" s="296" t="s">
        <v>436</v>
      </c>
      <c r="R216" s="296" t="s">
        <v>436</v>
      </c>
      <c r="S216" s="296" t="s">
        <v>436</v>
      </c>
      <c r="T216" s="296" t="s">
        <v>436</v>
      </c>
      <c r="U216" s="296" t="s">
        <v>436</v>
      </c>
      <c r="V216" s="323"/>
      <c r="W216" s="382"/>
    </row>
    <row r="217" spans="1:144" s="283" customFormat="1" x14ac:dyDescent="0.25">
      <c r="A217" s="418" t="s">
        <v>950</v>
      </c>
      <c r="B217" s="425" t="s">
        <v>701</v>
      </c>
      <c r="C217" s="448" t="s">
        <v>906</v>
      </c>
      <c r="D217" s="408" t="s">
        <v>436</v>
      </c>
      <c r="E217" s="296" t="s">
        <v>436</v>
      </c>
      <c r="F217" s="296" t="s">
        <v>436</v>
      </c>
      <c r="G217" s="299">
        <v>73.619200000000006</v>
      </c>
      <c r="H217" s="299">
        <v>124.79345000000001</v>
      </c>
      <c r="I217" s="296"/>
      <c r="J217" s="296" t="s">
        <v>436</v>
      </c>
      <c r="K217" s="296"/>
      <c r="L217" s="296" t="s">
        <v>436</v>
      </c>
      <c r="M217" s="296" t="s">
        <v>436</v>
      </c>
      <c r="N217" s="296" t="s">
        <v>436</v>
      </c>
      <c r="O217" s="296" t="s">
        <v>436</v>
      </c>
      <c r="P217" s="296" t="s">
        <v>436</v>
      </c>
      <c r="Q217" s="296" t="s">
        <v>436</v>
      </c>
      <c r="R217" s="296" t="s">
        <v>436</v>
      </c>
      <c r="S217" s="296" t="s">
        <v>436</v>
      </c>
      <c r="T217" s="296" t="s">
        <v>436</v>
      </c>
      <c r="U217" s="305" t="s">
        <v>436</v>
      </c>
      <c r="V217" s="323"/>
      <c r="W217" s="382"/>
    </row>
    <row r="218" spans="1:144" s="561" customFormat="1" x14ac:dyDescent="0.25">
      <c r="A218" s="418" t="s">
        <v>704</v>
      </c>
      <c r="B218" s="438" t="s">
        <v>204</v>
      </c>
      <c r="C218" s="448" t="s">
        <v>906</v>
      </c>
      <c r="D218" s="408" t="s">
        <v>436</v>
      </c>
      <c r="E218" s="296" t="s">
        <v>436</v>
      </c>
      <c r="F218" s="296" t="s">
        <v>436</v>
      </c>
      <c r="G218" s="296">
        <v>1.5</v>
      </c>
      <c r="H218" s="296"/>
      <c r="I218" s="296">
        <v>1.5</v>
      </c>
      <c r="J218" s="296" t="s">
        <v>436</v>
      </c>
      <c r="K218" s="296"/>
      <c r="L218" s="296">
        <v>1.5</v>
      </c>
      <c r="M218" s="296">
        <v>1.5</v>
      </c>
      <c r="N218" s="296">
        <v>1.5</v>
      </c>
      <c r="O218" s="296">
        <v>1.5</v>
      </c>
      <c r="P218" s="296">
        <v>1.5</v>
      </c>
      <c r="Q218" s="296">
        <v>1.5</v>
      </c>
      <c r="R218" s="296">
        <v>1.5</v>
      </c>
      <c r="S218" s="296" t="s">
        <v>436</v>
      </c>
      <c r="T218" s="296" t="s">
        <v>436</v>
      </c>
      <c r="U218" s="305">
        <v>7.5</v>
      </c>
      <c r="V218" s="559"/>
      <c r="W218" s="560"/>
      <c r="X218" s="283"/>
      <c r="Y218" s="283"/>
      <c r="Z218" s="283"/>
      <c r="AA218" s="283"/>
      <c r="AB218" s="283"/>
      <c r="AC218" s="283"/>
      <c r="AD218" s="283"/>
      <c r="AE218" s="283"/>
      <c r="AF218" s="283"/>
      <c r="AG218" s="283"/>
      <c r="AH218" s="283"/>
      <c r="AI218" s="283"/>
      <c r="AJ218" s="283"/>
      <c r="AK218" s="283"/>
      <c r="AL218" s="283"/>
      <c r="AM218" s="283"/>
      <c r="AN218" s="283"/>
      <c r="AO218" s="283"/>
      <c r="AP218" s="283"/>
      <c r="AQ218" s="283"/>
      <c r="AR218" s="283"/>
      <c r="AS218" s="283"/>
      <c r="AT218" s="283"/>
      <c r="AU218" s="283"/>
      <c r="AV218" s="283"/>
      <c r="AW218" s="283"/>
      <c r="AX218" s="283"/>
      <c r="AY218" s="283"/>
      <c r="AZ218" s="283"/>
      <c r="BA218" s="283"/>
      <c r="BB218" s="283"/>
      <c r="BC218" s="283"/>
      <c r="BD218" s="283"/>
      <c r="BE218" s="283"/>
      <c r="BF218" s="283"/>
      <c r="BG218" s="283"/>
      <c r="BH218" s="283"/>
      <c r="BI218" s="283"/>
      <c r="BJ218" s="283"/>
      <c r="BK218" s="283"/>
      <c r="BL218" s="283"/>
      <c r="BM218" s="283"/>
      <c r="BN218" s="283"/>
      <c r="BO218" s="283"/>
      <c r="BP218" s="283"/>
      <c r="BQ218" s="283"/>
      <c r="BR218" s="283"/>
      <c r="BS218" s="283"/>
      <c r="BT218" s="283"/>
      <c r="BU218" s="283"/>
      <c r="BV218" s="283"/>
      <c r="BW218" s="283"/>
      <c r="BX218" s="283"/>
      <c r="BY218" s="283"/>
      <c r="BZ218" s="283"/>
      <c r="CA218" s="283"/>
      <c r="CB218" s="283"/>
      <c r="CC218" s="283"/>
      <c r="CD218" s="283"/>
      <c r="CE218" s="283"/>
      <c r="CF218" s="283"/>
      <c r="CG218" s="283"/>
      <c r="CH218" s="283"/>
      <c r="CI218" s="283"/>
      <c r="CJ218" s="283"/>
      <c r="CK218" s="283"/>
      <c r="CL218" s="283"/>
      <c r="CM218" s="283"/>
      <c r="CN218" s="283"/>
      <c r="CO218" s="283"/>
      <c r="CP218" s="283"/>
      <c r="CQ218" s="283"/>
      <c r="CR218" s="283"/>
      <c r="CS218" s="283"/>
      <c r="CT218" s="283"/>
      <c r="CU218" s="283"/>
      <c r="CV218" s="283"/>
      <c r="CW218" s="283"/>
      <c r="CX218" s="283"/>
      <c r="CY218" s="283"/>
      <c r="CZ218" s="283"/>
      <c r="DA218" s="283"/>
      <c r="DB218" s="283"/>
      <c r="DC218" s="283"/>
      <c r="DD218" s="283"/>
      <c r="DE218" s="283"/>
      <c r="DF218" s="283"/>
      <c r="DG218" s="283"/>
      <c r="DH218" s="283"/>
      <c r="DI218" s="283"/>
      <c r="DJ218" s="283"/>
      <c r="DK218" s="283"/>
      <c r="DL218" s="283"/>
      <c r="DM218" s="283"/>
      <c r="DN218" s="283"/>
      <c r="DO218" s="283"/>
      <c r="DP218" s="283"/>
      <c r="DQ218" s="283"/>
      <c r="DR218" s="283"/>
      <c r="DS218" s="283"/>
      <c r="DT218" s="283"/>
      <c r="DU218" s="283"/>
      <c r="DV218" s="283"/>
      <c r="DW218" s="283"/>
      <c r="DX218" s="283"/>
      <c r="DY218" s="283"/>
      <c r="DZ218" s="283"/>
      <c r="EA218" s="283"/>
      <c r="EB218" s="283"/>
      <c r="EC218" s="283"/>
      <c r="ED218" s="283"/>
      <c r="EE218" s="283"/>
      <c r="EF218" s="283"/>
      <c r="EG218" s="283"/>
      <c r="EH218" s="283"/>
      <c r="EI218" s="283"/>
      <c r="EJ218" s="283"/>
      <c r="EK218" s="283"/>
      <c r="EL218" s="283"/>
      <c r="EM218" s="283"/>
      <c r="EN218" s="283"/>
    </row>
    <row r="219" spans="1:144" s="283" customFormat="1" x14ac:dyDescent="0.25">
      <c r="A219" s="418" t="s">
        <v>705</v>
      </c>
      <c r="B219" s="438" t="s">
        <v>134</v>
      </c>
      <c r="C219" s="448" t="s">
        <v>906</v>
      </c>
      <c r="D219" s="408" t="s">
        <v>436</v>
      </c>
      <c r="E219" s="296" t="s">
        <v>436</v>
      </c>
      <c r="F219" s="296" t="s">
        <v>436</v>
      </c>
      <c r="G219" s="585" t="s">
        <v>436</v>
      </c>
      <c r="H219" s="586" t="s">
        <v>436</v>
      </c>
      <c r="I219" s="408" t="s">
        <v>436</v>
      </c>
      <c r="J219" s="296" t="s">
        <v>436</v>
      </c>
      <c r="K219" s="296" t="s">
        <v>436</v>
      </c>
      <c r="L219" s="296" t="s">
        <v>436</v>
      </c>
      <c r="M219" s="296" t="s">
        <v>436</v>
      </c>
      <c r="N219" s="296" t="s">
        <v>436</v>
      </c>
      <c r="O219" s="296" t="s">
        <v>436</v>
      </c>
      <c r="P219" s="296" t="s">
        <v>436</v>
      </c>
      <c r="Q219" s="296" t="s">
        <v>436</v>
      </c>
      <c r="R219" s="296" t="s">
        <v>436</v>
      </c>
      <c r="S219" s="296" t="s">
        <v>436</v>
      </c>
      <c r="T219" s="296" t="s">
        <v>436</v>
      </c>
      <c r="U219" s="296" t="s">
        <v>436</v>
      </c>
      <c r="V219" s="323"/>
      <c r="W219" s="382"/>
    </row>
    <row r="220" spans="1:144" s="283" customFormat="1" x14ac:dyDescent="0.25">
      <c r="A220" s="418" t="s">
        <v>1092</v>
      </c>
      <c r="B220" s="438" t="s">
        <v>1025</v>
      </c>
      <c r="C220" s="448" t="s">
        <v>436</v>
      </c>
      <c r="D220" s="408" t="s">
        <v>436</v>
      </c>
      <c r="E220" s="296" t="s">
        <v>436</v>
      </c>
      <c r="F220" s="296" t="s">
        <v>436</v>
      </c>
      <c r="G220" s="585" t="s">
        <v>436</v>
      </c>
      <c r="H220" s="586" t="s">
        <v>436</v>
      </c>
      <c r="I220" s="408" t="s">
        <v>436</v>
      </c>
      <c r="J220" s="296" t="s">
        <v>436</v>
      </c>
      <c r="K220" s="296" t="s">
        <v>436</v>
      </c>
      <c r="L220" s="296" t="s">
        <v>436</v>
      </c>
      <c r="M220" s="296" t="s">
        <v>436</v>
      </c>
      <c r="N220" s="296" t="s">
        <v>436</v>
      </c>
      <c r="O220" s="296" t="s">
        <v>436</v>
      </c>
      <c r="P220" s="296" t="s">
        <v>436</v>
      </c>
      <c r="Q220" s="296" t="s">
        <v>436</v>
      </c>
      <c r="R220" s="296" t="s">
        <v>436</v>
      </c>
      <c r="S220" s="296" t="s">
        <v>436</v>
      </c>
      <c r="T220" s="296" t="s">
        <v>436</v>
      </c>
      <c r="U220" s="296" t="s">
        <v>436</v>
      </c>
      <c r="V220" s="323"/>
      <c r="W220" s="382"/>
      <c r="AA220" s="554"/>
    </row>
    <row r="221" spans="1:144" s="283" customFormat="1" x14ac:dyDescent="0.25">
      <c r="A221" s="418" t="s">
        <v>1093</v>
      </c>
      <c r="B221" s="438" t="s">
        <v>1094</v>
      </c>
      <c r="C221" s="448" t="s">
        <v>906</v>
      </c>
      <c r="D221" s="408" t="s">
        <v>436</v>
      </c>
      <c r="E221" s="296" t="s">
        <v>436</v>
      </c>
      <c r="F221" s="296" t="s">
        <v>436</v>
      </c>
      <c r="G221" s="585" t="s">
        <v>436</v>
      </c>
      <c r="H221" s="586" t="s">
        <v>436</v>
      </c>
      <c r="I221" s="408" t="s">
        <v>436</v>
      </c>
      <c r="J221" s="296" t="s">
        <v>436</v>
      </c>
      <c r="K221" s="296" t="s">
        <v>436</v>
      </c>
      <c r="L221" s="296" t="s">
        <v>436</v>
      </c>
      <c r="M221" s="296" t="s">
        <v>436</v>
      </c>
      <c r="N221" s="296" t="s">
        <v>436</v>
      </c>
      <c r="O221" s="296" t="s">
        <v>436</v>
      </c>
      <c r="P221" s="296" t="s">
        <v>436</v>
      </c>
      <c r="Q221" s="296" t="s">
        <v>436</v>
      </c>
      <c r="R221" s="296" t="s">
        <v>436</v>
      </c>
      <c r="S221" s="296" t="s">
        <v>436</v>
      </c>
      <c r="T221" s="296" t="s">
        <v>436</v>
      </c>
      <c r="U221" s="296" t="s">
        <v>436</v>
      </c>
      <c r="V221" s="323"/>
      <c r="W221" s="382"/>
    </row>
    <row r="222" spans="1:144" s="283" customFormat="1" x14ac:dyDescent="0.25">
      <c r="A222" s="437" t="s">
        <v>706</v>
      </c>
      <c r="B222" s="444" t="s">
        <v>76</v>
      </c>
      <c r="C222" s="526" t="s">
        <v>906</v>
      </c>
      <c r="D222" s="525">
        <v>548.41999999999996</v>
      </c>
      <c r="E222" s="352">
        <v>449.78</v>
      </c>
      <c r="F222" s="576">
        <v>752.97</v>
      </c>
      <c r="G222" s="352">
        <v>342.04</v>
      </c>
      <c r="H222" s="350">
        <v>1107.26242</v>
      </c>
      <c r="I222" s="642">
        <v>402.08</v>
      </c>
      <c r="J222" s="642">
        <v>552.44600000000003</v>
      </c>
      <c r="K222" s="352">
        <v>0</v>
      </c>
      <c r="L222" s="352">
        <v>402.08</v>
      </c>
      <c r="M222" s="352">
        <v>0</v>
      </c>
      <c r="N222" s="352">
        <v>0</v>
      </c>
      <c r="O222" s="352">
        <v>412.08</v>
      </c>
      <c r="P222" s="352">
        <v>0</v>
      </c>
      <c r="Q222" s="352">
        <v>0</v>
      </c>
      <c r="R222" s="352">
        <v>412.08</v>
      </c>
      <c r="S222" s="352">
        <v>0</v>
      </c>
      <c r="T222" s="352">
        <v>0</v>
      </c>
      <c r="U222" s="352">
        <v>1970.36</v>
      </c>
      <c r="V222" s="352">
        <f>V223+V224+V228+V229+V232+V233+V234</f>
        <v>0</v>
      </c>
      <c r="W222" s="550">
        <f>W223+W224+W228+W229+W232+W233+W234</f>
        <v>0</v>
      </c>
    </row>
    <row r="223" spans="1:144" s="283" customFormat="1" x14ac:dyDescent="0.25">
      <c r="A223" s="418" t="s">
        <v>707</v>
      </c>
      <c r="B223" s="438" t="s">
        <v>205</v>
      </c>
      <c r="C223" s="448" t="s">
        <v>906</v>
      </c>
      <c r="D223" s="408">
        <v>4.42</v>
      </c>
      <c r="E223" s="302">
        <v>2.38</v>
      </c>
      <c r="F223" s="302">
        <v>2.27</v>
      </c>
      <c r="G223" s="305">
        <v>2.04</v>
      </c>
      <c r="H223" s="305">
        <v>5.5624200000000004</v>
      </c>
      <c r="I223" s="591">
        <v>2.08</v>
      </c>
      <c r="J223" s="305">
        <v>2.4460000000000002</v>
      </c>
      <c r="K223" s="305">
        <v>0</v>
      </c>
      <c r="L223" s="305">
        <v>2.08</v>
      </c>
      <c r="M223" s="305">
        <v>0</v>
      </c>
      <c r="N223" s="305">
        <v>0</v>
      </c>
      <c r="O223" s="305">
        <v>2.08</v>
      </c>
      <c r="P223" s="305">
        <v>0</v>
      </c>
      <c r="Q223" s="305">
        <v>0</v>
      </c>
      <c r="R223" s="305">
        <v>2.08</v>
      </c>
      <c r="S223" s="302"/>
      <c r="T223" s="302"/>
      <c r="U223" s="305">
        <v>10.360000000000001</v>
      </c>
      <c r="V223" s="323"/>
      <c r="W223" s="382"/>
    </row>
    <row r="224" spans="1:144" s="283" customFormat="1" x14ac:dyDescent="0.25">
      <c r="A224" s="418" t="s">
        <v>708</v>
      </c>
      <c r="B224" s="438" t="s">
        <v>77</v>
      </c>
      <c r="C224" s="448" t="s">
        <v>906</v>
      </c>
      <c r="D224" s="408">
        <v>544</v>
      </c>
      <c r="E224" s="302">
        <v>447.4</v>
      </c>
      <c r="F224" s="302">
        <v>750.7</v>
      </c>
      <c r="G224" s="302">
        <v>340</v>
      </c>
      <c r="H224" s="302">
        <v>1101.7</v>
      </c>
      <c r="I224" s="397">
        <v>400</v>
      </c>
      <c r="J224" s="302">
        <v>550</v>
      </c>
      <c r="K224" s="302"/>
      <c r="L224" s="302">
        <v>400</v>
      </c>
      <c r="M224" s="302"/>
      <c r="N224" s="302"/>
      <c r="O224" s="302">
        <v>410</v>
      </c>
      <c r="P224" s="302"/>
      <c r="Q224" s="302"/>
      <c r="R224" s="302">
        <v>410</v>
      </c>
      <c r="S224" s="302"/>
      <c r="T224" s="302"/>
      <c r="U224" s="556">
        <v>1960</v>
      </c>
      <c r="V224" s="323"/>
      <c r="W224" s="382"/>
    </row>
    <row r="225" spans="1:23" s="283" customFormat="1" x14ac:dyDescent="0.25">
      <c r="A225" s="418" t="s">
        <v>763</v>
      </c>
      <c r="B225" s="425" t="s">
        <v>126</v>
      </c>
      <c r="C225" s="448" t="s">
        <v>906</v>
      </c>
      <c r="D225" s="408">
        <v>544</v>
      </c>
      <c r="E225" s="302">
        <v>447.4</v>
      </c>
      <c r="F225" s="302">
        <v>750.7</v>
      </c>
      <c r="G225" s="302">
        <v>340</v>
      </c>
      <c r="H225" s="302">
        <v>1101.7</v>
      </c>
      <c r="I225" s="397">
        <v>400</v>
      </c>
      <c r="J225" s="302">
        <v>550</v>
      </c>
      <c r="K225" s="302"/>
      <c r="L225" s="302">
        <v>400</v>
      </c>
      <c r="M225" s="302"/>
      <c r="N225" s="302"/>
      <c r="O225" s="302">
        <v>410</v>
      </c>
      <c r="P225" s="302"/>
      <c r="Q225" s="302"/>
      <c r="R225" s="302">
        <v>410</v>
      </c>
      <c r="S225" s="302"/>
      <c r="T225" s="302"/>
      <c r="U225" s="556">
        <v>1960</v>
      </c>
      <c r="V225" s="323"/>
      <c r="W225" s="382"/>
    </row>
    <row r="226" spans="1:23" s="283" customFormat="1" x14ac:dyDescent="0.25">
      <c r="A226" s="418" t="s">
        <v>764</v>
      </c>
      <c r="B226" s="425" t="s">
        <v>136</v>
      </c>
      <c r="C226" s="448" t="s">
        <v>906</v>
      </c>
      <c r="D226" s="408" t="s">
        <v>436</v>
      </c>
      <c r="E226" s="296" t="s">
        <v>436</v>
      </c>
      <c r="F226" s="296" t="s">
        <v>436</v>
      </c>
      <c r="G226" s="585" t="s">
        <v>436</v>
      </c>
      <c r="H226" s="586" t="s">
        <v>436</v>
      </c>
      <c r="I226" s="408" t="s">
        <v>436</v>
      </c>
      <c r="J226" s="296" t="s">
        <v>436</v>
      </c>
      <c r="K226" s="296" t="s">
        <v>436</v>
      </c>
      <c r="L226" s="296" t="s">
        <v>436</v>
      </c>
      <c r="M226" s="296" t="s">
        <v>436</v>
      </c>
      <c r="N226" s="296" t="s">
        <v>436</v>
      </c>
      <c r="O226" s="296" t="s">
        <v>436</v>
      </c>
      <c r="P226" s="296" t="s">
        <v>436</v>
      </c>
      <c r="Q226" s="296" t="s">
        <v>436</v>
      </c>
      <c r="R226" s="296" t="s">
        <v>436</v>
      </c>
      <c r="S226" s="296" t="s">
        <v>436</v>
      </c>
      <c r="T226" s="296" t="s">
        <v>436</v>
      </c>
      <c r="U226" s="296" t="s">
        <v>436</v>
      </c>
      <c r="V226" s="323"/>
      <c r="W226" s="382"/>
    </row>
    <row r="227" spans="1:23" s="283" customFormat="1" x14ac:dyDescent="0.25">
      <c r="A227" s="418" t="s">
        <v>799</v>
      </c>
      <c r="B227" s="425" t="s">
        <v>209</v>
      </c>
      <c r="C227" s="448" t="s">
        <v>906</v>
      </c>
      <c r="D227" s="408" t="s">
        <v>436</v>
      </c>
      <c r="E227" s="296" t="s">
        <v>436</v>
      </c>
      <c r="F227" s="296" t="s">
        <v>436</v>
      </c>
      <c r="G227" s="585" t="s">
        <v>436</v>
      </c>
      <c r="H227" s="586" t="s">
        <v>436</v>
      </c>
      <c r="I227" s="408" t="s">
        <v>436</v>
      </c>
      <c r="J227" s="296" t="s">
        <v>436</v>
      </c>
      <c r="K227" s="296" t="s">
        <v>436</v>
      </c>
      <c r="L227" s="296" t="s">
        <v>436</v>
      </c>
      <c r="M227" s="296" t="s">
        <v>436</v>
      </c>
      <c r="N227" s="296" t="s">
        <v>436</v>
      </c>
      <c r="O227" s="296" t="s">
        <v>436</v>
      </c>
      <c r="P227" s="296" t="s">
        <v>436</v>
      </c>
      <c r="Q227" s="296" t="s">
        <v>436</v>
      </c>
      <c r="R227" s="296" t="s">
        <v>436</v>
      </c>
      <c r="S227" s="296" t="s">
        <v>436</v>
      </c>
      <c r="T227" s="296" t="s">
        <v>436</v>
      </c>
      <c r="U227" s="296" t="s">
        <v>436</v>
      </c>
      <c r="V227" s="323"/>
      <c r="W227" s="382"/>
    </row>
    <row r="228" spans="1:23" s="283" customFormat="1" x14ac:dyDescent="0.25">
      <c r="A228" s="418" t="s">
        <v>709</v>
      </c>
      <c r="B228" s="438" t="s">
        <v>1079</v>
      </c>
      <c r="C228" s="448" t="s">
        <v>906</v>
      </c>
      <c r="D228" s="408" t="s">
        <v>436</v>
      </c>
      <c r="E228" s="296" t="s">
        <v>436</v>
      </c>
      <c r="F228" s="296" t="s">
        <v>436</v>
      </c>
      <c r="G228" s="585" t="s">
        <v>436</v>
      </c>
      <c r="H228" s="586" t="s">
        <v>436</v>
      </c>
      <c r="I228" s="408" t="s">
        <v>436</v>
      </c>
      <c r="J228" s="296" t="s">
        <v>436</v>
      </c>
      <c r="K228" s="296" t="s">
        <v>436</v>
      </c>
      <c r="L228" s="296" t="s">
        <v>436</v>
      </c>
      <c r="M228" s="296" t="s">
        <v>436</v>
      </c>
      <c r="N228" s="296" t="s">
        <v>436</v>
      </c>
      <c r="O228" s="296" t="s">
        <v>436</v>
      </c>
      <c r="P228" s="296" t="s">
        <v>436</v>
      </c>
      <c r="Q228" s="296" t="s">
        <v>436</v>
      </c>
      <c r="R228" s="296" t="s">
        <v>436</v>
      </c>
      <c r="S228" s="296" t="s">
        <v>436</v>
      </c>
      <c r="T228" s="296" t="s">
        <v>436</v>
      </c>
      <c r="U228" s="296" t="s">
        <v>436</v>
      </c>
      <c r="V228" s="323"/>
      <c r="W228" s="382"/>
    </row>
    <row r="229" spans="1:23" s="283" customFormat="1" ht="16.5" customHeight="1" x14ac:dyDescent="0.25">
      <c r="A229" s="418" t="s">
        <v>710</v>
      </c>
      <c r="B229" s="438" t="s">
        <v>78</v>
      </c>
      <c r="C229" s="448" t="s">
        <v>906</v>
      </c>
      <c r="D229" s="408" t="s">
        <v>436</v>
      </c>
      <c r="E229" s="296" t="s">
        <v>436</v>
      </c>
      <c r="F229" s="296" t="s">
        <v>436</v>
      </c>
      <c r="G229" s="585" t="s">
        <v>436</v>
      </c>
      <c r="H229" s="586" t="s">
        <v>436</v>
      </c>
      <c r="I229" s="408" t="s">
        <v>436</v>
      </c>
      <c r="J229" s="296" t="s">
        <v>436</v>
      </c>
      <c r="K229" s="296" t="s">
        <v>436</v>
      </c>
      <c r="L229" s="296" t="s">
        <v>436</v>
      </c>
      <c r="M229" s="296" t="s">
        <v>436</v>
      </c>
      <c r="N229" s="296" t="s">
        <v>436</v>
      </c>
      <c r="O229" s="296" t="s">
        <v>436</v>
      </c>
      <c r="P229" s="296" t="s">
        <v>436</v>
      </c>
      <c r="Q229" s="296" t="s">
        <v>436</v>
      </c>
      <c r="R229" s="296" t="s">
        <v>436</v>
      </c>
      <c r="S229" s="296" t="s">
        <v>436</v>
      </c>
      <c r="T229" s="296" t="s">
        <v>436</v>
      </c>
      <c r="U229" s="296" t="s">
        <v>436</v>
      </c>
      <c r="V229" s="323"/>
      <c r="W229" s="382"/>
    </row>
    <row r="230" spans="1:23" s="283" customFormat="1" x14ac:dyDescent="0.25">
      <c r="A230" s="418" t="s">
        <v>817</v>
      </c>
      <c r="B230" s="425" t="s">
        <v>823</v>
      </c>
      <c r="C230" s="448" t="s">
        <v>906</v>
      </c>
      <c r="D230" s="408" t="s">
        <v>436</v>
      </c>
      <c r="E230" s="296" t="s">
        <v>436</v>
      </c>
      <c r="F230" s="296" t="s">
        <v>436</v>
      </c>
      <c r="G230" s="585" t="s">
        <v>436</v>
      </c>
      <c r="H230" s="586" t="s">
        <v>436</v>
      </c>
      <c r="I230" s="408" t="s">
        <v>436</v>
      </c>
      <c r="J230" s="296" t="s">
        <v>436</v>
      </c>
      <c r="K230" s="296" t="s">
        <v>436</v>
      </c>
      <c r="L230" s="296" t="s">
        <v>436</v>
      </c>
      <c r="M230" s="296" t="s">
        <v>436</v>
      </c>
      <c r="N230" s="296" t="s">
        <v>436</v>
      </c>
      <c r="O230" s="296" t="s">
        <v>436</v>
      </c>
      <c r="P230" s="296" t="s">
        <v>436</v>
      </c>
      <c r="Q230" s="296" t="s">
        <v>436</v>
      </c>
      <c r="R230" s="296" t="s">
        <v>436</v>
      </c>
      <c r="S230" s="296" t="s">
        <v>436</v>
      </c>
      <c r="T230" s="296" t="s">
        <v>436</v>
      </c>
      <c r="U230" s="296" t="s">
        <v>436</v>
      </c>
      <c r="V230" s="323"/>
      <c r="W230" s="382"/>
    </row>
    <row r="231" spans="1:23" s="283" customFormat="1" x14ac:dyDescent="0.25">
      <c r="A231" s="418" t="s">
        <v>818</v>
      </c>
      <c r="B231" s="425" t="s">
        <v>127</v>
      </c>
      <c r="C231" s="448" t="s">
        <v>906</v>
      </c>
      <c r="D231" s="408" t="s">
        <v>436</v>
      </c>
      <c r="E231" s="296" t="s">
        <v>436</v>
      </c>
      <c r="F231" s="296" t="s">
        <v>436</v>
      </c>
      <c r="G231" s="585" t="s">
        <v>436</v>
      </c>
      <c r="H231" s="586" t="s">
        <v>436</v>
      </c>
      <c r="I231" s="408" t="s">
        <v>436</v>
      </c>
      <c r="J231" s="296" t="s">
        <v>436</v>
      </c>
      <c r="K231" s="296" t="s">
        <v>436</v>
      </c>
      <c r="L231" s="296" t="s">
        <v>436</v>
      </c>
      <c r="M231" s="296" t="s">
        <v>436</v>
      </c>
      <c r="N231" s="296" t="s">
        <v>436</v>
      </c>
      <c r="O231" s="296" t="s">
        <v>436</v>
      </c>
      <c r="P231" s="296" t="s">
        <v>436</v>
      </c>
      <c r="Q231" s="296" t="s">
        <v>436</v>
      </c>
      <c r="R231" s="296" t="s">
        <v>436</v>
      </c>
      <c r="S231" s="296" t="s">
        <v>436</v>
      </c>
      <c r="T231" s="296" t="s">
        <v>436</v>
      </c>
      <c r="U231" s="296" t="s">
        <v>436</v>
      </c>
      <c r="V231" s="323"/>
      <c r="W231" s="382"/>
    </row>
    <row r="232" spans="1:23" s="283" customFormat="1" x14ac:dyDescent="0.25">
      <c r="A232" s="418" t="s">
        <v>819</v>
      </c>
      <c r="B232" s="438" t="s">
        <v>797</v>
      </c>
      <c r="C232" s="448" t="s">
        <v>906</v>
      </c>
      <c r="D232" s="408" t="s">
        <v>436</v>
      </c>
      <c r="E232" s="296" t="s">
        <v>436</v>
      </c>
      <c r="F232" s="296" t="s">
        <v>436</v>
      </c>
      <c r="G232" s="585" t="s">
        <v>436</v>
      </c>
      <c r="H232" s="586" t="s">
        <v>436</v>
      </c>
      <c r="I232" s="408" t="s">
        <v>436</v>
      </c>
      <c r="J232" s="296" t="s">
        <v>436</v>
      </c>
      <c r="K232" s="296" t="s">
        <v>436</v>
      </c>
      <c r="L232" s="296" t="s">
        <v>436</v>
      </c>
      <c r="M232" s="296" t="s">
        <v>436</v>
      </c>
      <c r="N232" s="296" t="s">
        <v>436</v>
      </c>
      <c r="O232" s="296" t="s">
        <v>436</v>
      </c>
      <c r="P232" s="296" t="s">
        <v>436</v>
      </c>
      <c r="Q232" s="296" t="s">
        <v>436</v>
      </c>
      <c r="R232" s="296" t="s">
        <v>436</v>
      </c>
      <c r="S232" s="296" t="s">
        <v>436</v>
      </c>
      <c r="T232" s="296" t="s">
        <v>436</v>
      </c>
      <c r="U232" s="296" t="s">
        <v>436</v>
      </c>
      <c r="V232" s="323"/>
      <c r="W232" s="382"/>
    </row>
    <row r="233" spans="1:23" s="283" customFormat="1" x14ac:dyDescent="0.25">
      <c r="A233" s="418" t="s">
        <v>820</v>
      </c>
      <c r="B233" s="438" t="s">
        <v>798</v>
      </c>
      <c r="C233" s="448" t="s">
        <v>906</v>
      </c>
      <c r="D233" s="408" t="s">
        <v>436</v>
      </c>
      <c r="E233" s="296" t="s">
        <v>436</v>
      </c>
      <c r="F233" s="296" t="s">
        <v>436</v>
      </c>
      <c r="G233" s="585" t="s">
        <v>436</v>
      </c>
      <c r="H233" s="586" t="s">
        <v>436</v>
      </c>
      <c r="I233" s="408" t="s">
        <v>436</v>
      </c>
      <c r="J233" s="296" t="s">
        <v>436</v>
      </c>
      <c r="K233" s="296" t="s">
        <v>436</v>
      </c>
      <c r="L233" s="296" t="s">
        <v>436</v>
      </c>
      <c r="M233" s="296" t="s">
        <v>436</v>
      </c>
      <c r="N233" s="296" t="s">
        <v>436</v>
      </c>
      <c r="O233" s="296" t="s">
        <v>436</v>
      </c>
      <c r="P233" s="296" t="s">
        <v>436</v>
      </c>
      <c r="Q233" s="296" t="s">
        <v>436</v>
      </c>
      <c r="R233" s="296" t="s">
        <v>436</v>
      </c>
      <c r="S233" s="296" t="s">
        <v>436</v>
      </c>
      <c r="T233" s="296" t="s">
        <v>436</v>
      </c>
      <c r="U233" s="296" t="s">
        <v>436</v>
      </c>
      <c r="V233" s="323"/>
      <c r="W233" s="382"/>
    </row>
    <row r="234" spans="1:23" s="283" customFormat="1" x14ac:dyDescent="0.25">
      <c r="A234" s="418" t="s">
        <v>821</v>
      </c>
      <c r="B234" s="438" t="s">
        <v>128</v>
      </c>
      <c r="C234" s="448" t="s">
        <v>906</v>
      </c>
      <c r="D234" s="408" t="s">
        <v>436</v>
      </c>
      <c r="E234" s="296" t="s">
        <v>436</v>
      </c>
      <c r="F234" s="296" t="s">
        <v>436</v>
      </c>
      <c r="G234" s="585" t="s">
        <v>436</v>
      </c>
      <c r="H234" s="586" t="s">
        <v>436</v>
      </c>
      <c r="I234" s="408" t="s">
        <v>436</v>
      </c>
      <c r="J234" s="296" t="s">
        <v>436</v>
      </c>
      <c r="K234" s="296" t="s">
        <v>436</v>
      </c>
      <c r="L234" s="296" t="s">
        <v>436</v>
      </c>
      <c r="M234" s="296" t="s">
        <v>436</v>
      </c>
      <c r="N234" s="296" t="s">
        <v>436</v>
      </c>
      <c r="O234" s="296" t="s">
        <v>436</v>
      </c>
      <c r="P234" s="296" t="s">
        <v>436</v>
      </c>
      <c r="Q234" s="296" t="s">
        <v>436</v>
      </c>
      <c r="R234" s="296" t="s">
        <v>436</v>
      </c>
      <c r="S234" s="296" t="s">
        <v>436</v>
      </c>
      <c r="T234" s="296" t="s">
        <v>436</v>
      </c>
      <c r="U234" s="296" t="s">
        <v>436</v>
      </c>
      <c r="V234" s="323"/>
      <c r="W234" s="382"/>
    </row>
    <row r="235" spans="1:23" s="283" customFormat="1" x14ac:dyDescent="0.2">
      <c r="A235" s="437" t="s">
        <v>711</v>
      </c>
      <c r="B235" s="444" t="s">
        <v>79</v>
      </c>
      <c r="C235" s="526" t="s">
        <v>906</v>
      </c>
      <c r="D235" s="524">
        <v>547</v>
      </c>
      <c r="E235" s="348">
        <v>417</v>
      </c>
      <c r="F235" s="575">
        <v>731.3</v>
      </c>
      <c r="G235" s="348">
        <v>325</v>
      </c>
      <c r="H235" s="349">
        <v>1039.7173499999999</v>
      </c>
      <c r="I235" s="524">
        <v>400</v>
      </c>
      <c r="J235" s="348">
        <v>480</v>
      </c>
      <c r="K235" s="348">
        <v>0</v>
      </c>
      <c r="L235" s="348">
        <v>400</v>
      </c>
      <c r="M235" s="348">
        <v>0</v>
      </c>
      <c r="N235" s="348">
        <v>0</v>
      </c>
      <c r="O235" s="348">
        <v>410</v>
      </c>
      <c r="P235" s="348">
        <v>0</v>
      </c>
      <c r="Q235" s="348">
        <v>0</v>
      </c>
      <c r="R235" s="348">
        <v>410</v>
      </c>
      <c r="S235" s="348">
        <v>0</v>
      </c>
      <c r="T235" s="348">
        <v>0</v>
      </c>
      <c r="U235" s="557">
        <v>1945</v>
      </c>
      <c r="V235" s="352">
        <f>V236+V240+V241</f>
        <v>0</v>
      </c>
      <c r="W235" s="550">
        <f>W236+W240+W241</f>
        <v>0</v>
      </c>
    </row>
    <row r="236" spans="1:23" s="283" customFormat="1" x14ac:dyDescent="0.25">
      <c r="A236" s="418" t="s">
        <v>712</v>
      </c>
      <c r="B236" s="438" t="s">
        <v>80</v>
      </c>
      <c r="C236" s="448" t="s">
        <v>906</v>
      </c>
      <c r="D236" s="408">
        <v>547</v>
      </c>
      <c r="E236" s="302">
        <v>417</v>
      </c>
      <c r="F236" s="302">
        <v>731.3</v>
      </c>
      <c r="G236" s="302">
        <v>325</v>
      </c>
      <c r="H236" s="302">
        <v>1038.5</v>
      </c>
      <c r="I236" s="397">
        <v>400</v>
      </c>
      <c r="J236" s="302">
        <v>480</v>
      </c>
      <c r="K236" s="302"/>
      <c r="L236" s="302">
        <v>400</v>
      </c>
      <c r="M236" s="302"/>
      <c r="N236" s="302"/>
      <c r="O236" s="302">
        <v>410</v>
      </c>
      <c r="P236" s="302"/>
      <c r="Q236" s="302"/>
      <c r="R236" s="302">
        <v>410</v>
      </c>
      <c r="S236" s="302"/>
      <c r="T236" s="302"/>
      <c r="U236" s="556">
        <v>1945</v>
      </c>
      <c r="V236" s="323"/>
      <c r="W236" s="382"/>
    </row>
    <row r="237" spans="1:23" s="283" customFormat="1" x14ac:dyDescent="0.25">
      <c r="A237" s="418" t="s">
        <v>139</v>
      </c>
      <c r="B237" s="425" t="s">
        <v>126</v>
      </c>
      <c r="C237" s="448" t="s">
        <v>906</v>
      </c>
      <c r="D237" s="408">
        <v>547</v>
      </c>
      <c r="E237" s="302">
        <v>417</v>
      </c>
      <c r="F237" s="302">
        <v>731.3</v>
      </c>
      <c r="G237" s="302">
        <v>325</v>
      </c>
      <c r="H237" s="302">
        <v>1038.5</v>
      </c>
      <c r="I237" s="397">
        <v>400</v>
      </c>
      <c r="J237" s="302">
        <v>480</v>
      </c>
      <c r="K237" s="302"/>
      <c r="L237" s="302">
        <v>400</v>
      </c>
      <c r="M237" s="302"/>
      <c r="N237" s="302"/>
      <c r="O237" s="302">
        <v>410</v>
      </c>
      <c r="P237" s="302"/>
      <c r="Q237" s="302"/>
      <c r="R237" s="302">
        <v>410</v>
      </c>
      <c r="S237" s="302"/>
      <c r="T237" s="302"/>
      <c r="U237" s="556">
        <v>1945</v>
      </c>
      <c r="V237" s="323"/>
      <c r="W237" s="382"/>
    </row>
    <row r="238" spans="1:23" s="283" customFormat="1" x14ac:dyDescent="0.25">
      <c r="A238" s="418" t="s">
        <v>140</v>
      </c>
      <c r="B238" s="425" t="s">
        <v>136</v>
      </c>
      <c r="C238" s="448" t="s">
        <v>906</v>
      </c>
      <c r="D238" s="408" t="s">
        <v>436</v>
      </c>
      <c r="E238" s="296" t="s">
        <v>436</v>
      </c>
      <c r="F238" s="296" t="s">
        <v>436</v>
      </c>
      <c r="G238" s="585" t="s">
        <v>436</v>
      </c>
      <c r="H238" s="586" t="s">
        <v>436</v>
      </c>
      <c r="I238" s="408" t="s">
        <v>436</v>
      </c>
      <c r="J238" s="296" t="s">
        <v>436</v>
      </c>
      <c r="K238" s="296" t="s">
        <v>436</v>
      </c>
      <c r="L238" s="296" t="s">
        <v>436</v>
      </c>
      <c r="M238" s="296" t="s">
        <v>436</v>
      </c>
      <c r="N238" s="296" t="s">
        <v>436</v>
      </c>
      <c r="O238" s="296" t="s">
        <v>436</v>
      </c>
      <c r="P238" s="296" t="s">
        <v>436</v>
      </c>
      <c r="Q238" s="296" t="s">
        <v>436</v>
      </c>
      <c r="R238" s="296" t="s">
        <v>436</v>
      </c>
      <c r="S238" s="296" t="s">
        <v>436</v>
      </c>
      <c r="T238" s="296" t="s">
        <v>436</v>
      </c>
      <c r="U238" s="296" t="s">
        <v>436</v>
      </c>
      <c r="V238" s="398"/>
      <c r="W238" s="382"/>
    </row>
    <row r="239" spans="1:23" s="283" customFormat="1" x14ac:dyDescent="0.25">
      <c r="A239" s="418" t="s">
        <v>141</v>
      </c>
      <c r="B239" s="425" t="s">
        <v>209</v>
      </c>
      <c r="C239" s="448" t="s">
        <v>906</v>
      </c>
      <c r="D239" s="408" t="s">
        <v>436</v>
      </c>
      <c r="E239" s="296" t="s">
        <v>436</v>
      </c>
      <c r="F239" s="296" t="s">
        <v>436</v>
      </c>
      <c r="G239" s="585" t="s">
        <v>436</v>
      </c>
      <c r="H239" s="586" t="s">
        <v>436</v>
      </c>
      <c r="I239" s="408" t="s">
        <v>436</v>
      </c>
      <c r="J239" s="296" t="s">
        <v>436</v>
      </c>
      <c r="K239" s="296" t="s">
        <v>436</v>
      </c>
      <c r="L239" s="296" t="s">
        <v>436</v>
      </c>
      <c r="M239" s="296" t="s">
        <v>436</v>
      </c>
      <c r="N239" s="296" t="s">
        <v>436</v>
      </c>
      <c r="O239" s="296" t="s">
        <v>436</v>
      </c>
      <c r="P239" s="296" t="s">
        <v>436</v>
      </c>
      <c r="Q239" s="296" t="s">
        <v>436</v>
      </c>
      <c r="R239" s="296" t="s">
        <v>436</v>
      </c>
      <c r="S239" s="296" t="s">
        <v>436</v>
      </c>
      <c r="T239" s="296" t="s">
        <v>436</v>
      </c>
      <c r="U239" s="296" t="s">
        <v>436</v>
      </c>
      <c r="V239" s="398"/>
      <c r="W239" s="382"/>
    </row>
    <row r="240" spans="1:23" s="283" customFormat="1" x14ac:dyDescent="0.25">
      <c r="A240" s="418" t="s">
        <v>713</v>
      </c>
      <c r="B240" s="438" t="s">
        <v>160</v>
      </c>
      <c r="C240" s="448" t="s">
        <v>906</v>
      </c>
      <c r="D240" s="408" t="s">
        <v>436</v>
      </c>
      <c r="E240" s="296" t="s">
        <v>436</v>
      </c>
      <c r="F240" s="296" t="s">
        <v>436</v>
      </c>
      <c r="G240" s="296"/>
      <c r="H240" s="299">
        <v>1.2173499999999999</v>
      </c>
      <c r="I240" s="408" t="s">
        <v>436</v>
      </c>
      <c r="J240" s="296" t="s">
        <v>436</v>
      </c>
      <c r="K240" s="296" t="s">
        <v>436</v>
      </c>
      <c r="L240" s="296" t="s">
        <v>436</v>
      </c>
      <c r="M240" s="296" t="s">
        <v>436</v>
      </c>
      <c r="N240" s="296" t="s">
        <v>436</v>
      </c>
      <c r="O240" s="296" t="s">
        <v>436</v>
      </c>
      <c r="P240" s="296" t="s">
        <v>436</v>
      </c>
      <c r="Q240" s="296" t="s">
        <v>436</v>
      </c>
      <c r="R240" s="296" t="s">
        <v>436</v>
      </c>
      <c r="S240" s="296" t="s">
        <v>436</v>
      </c>
      <c r="T240" s="296" t="s">
        <v>436</v>
      </c>
      <c r="U240" s="296" t="s">
        <v>436</v>
      </c>
      <c r="V240" s="398"/>
      <c r="W240" s="382"/>
    </row>
    <row r="241" spans="1:23" s="283" customFormat="1" x14ac:dyDescent="0.25">
      <c r="A241" s="418" t="s">
        <v>822</v>
      </c>
      <c r="B241" s="438" t="s">
        <v>129</v>
      </c>
      <c r="C241" s="448" t="s">
        <v>906</v>
      </c>
      <c r="D241" s="408" t="s">
        <v>436</v>
      </c>
      <c r="E241" s="296" t="s">
        <v>436</v>
      </c>
      <c r="F241" s="296" t="s">
        <v>436</v>
      </c>
      <c r="G241" s="585" t="s">
        <v>436</v>
      </c>
      <c r="H241" s="586" t="s">
        <v>436</v>
      </c>
      <c r="I241" s="408" t="s">
        <v>436</v>
      </c>
      <c r="J241" s="296"/>
      <c r="K241" s="296" t="s">
        <v>436</v>
      </c>
      <c r="L241" s="296" t="s">
        <v>436</v>
      </c>
      <c r="M241" s="296" t="s">
        <v>436</v>
      </c>
      <c r="N241" s="296" t="s">
        <v>436</v>
      </c>
      <c r="O241" s="296" t="s">
        <v>436</v>
      </c>
      <c r="P241" s="296" t="s">
        <v>436</v>
      </c>
      <c r="Q241" s="296" t="s">
        <v>436</v>
      </c>
      <c r="R241" s="296" t="s">
        <v>436</v>
      </c>
      <c r="S241" s="296" t="s">
        <v>436</v>
      </c>
      <c r="T241" s="296" t="s">
        <v>436</v>
      </c>
      <c r="U241" s="296" t="s">
        <v>436</v>
      </c>
      <c r="V241" s="398"/>
      <c r="W241" s="382"/>
    </row>
    <row r="242" spans="1:23" s="283" customFormat="1" x14ac:dyDescent="0.2">
      <c r="A242" s="437" t="s">
        <v>714</v>
      </c>
      <c r="B242" s="562" t="s">
        <v>116</v>
      </c>
      <c r="C242" s="526" t="s">
        <v>906</v>
      </c>
      <c r="D242" s="524">
        <v>122.40000000000009</v>
      </c>
      <c r="E242" s="348">
        <v>101.04000000000042</v>
      </c>
      <c r="F242" s="574">
        <v>95.11</v>
      </c>
      <c r="G242" s="345">
        <v>224.38839800000005</v>
      </c>
      <c r="H242" s="345">
        <v>207.42311000000018</v>
      </c>
      <c r="I242" s="592">
        <v>186.55521807999958</v>
      </c>
      <c r="J242" s="592">
        <v>183.75065600000016</v>
      </c>
      <c r="K242" s="345"/>
      <c r="L242" s="345">
        <v>170.42028061680003</v>
      </c>
      <c r="M242" s="345">
        <v>-4.26</v>
      </c>
      <c r="N242" s="345">
        <v>-4.26</v>
      </c>
      <c r="O242" s="345">
        <v>177.52387364315246</v>
      </c>
      <c r="P242" s="345"/>
      <c r="Q242" s="345"/>
      <c r="R242" s="345">
        <v>184.92023050659191</v>
      </c>
      <c r="S242" s="345"/>
      <c r="T242" s="345"/>
      <c r="U242" s="345">
        <v>850.91676948655004</v>
      </c>
      <c r="V242" s="346"/>
      <c r="W242" s="381"/>
    </row>
    <row r="243" spans="1:23" s="283" customFormat="1" ht="25.5" x14ac:dyDescent="0.2">
      <c r="A243" s="437" t="s">
        <v>715</v>
      </c>
      <c r="B243" s="444" t="s">
        <v>130</v>
      </c>
      <c r="C243" s="526" t="s">
        <v>906</v>
      </c>
      <c r="D243" s="524">
        <v>-124.08</v>
      </c>
      <c r="E243" s="348">
        <v>-135.19</v>
      </c>
      <c r="F243" s="574">
        <v>-137.04</v>
      </c>
      <c r="G243" s="345">
        <v>-232.26920000000001</v>
      </c>
      <c r="H243" s="345">
        <v>-258.48147000000006</v>
      </c>
      <c r="I243" s="592">
        <v>-192.27860894207964</v>
      </c>
      <c r="J243" s="345">
        <v>-244.94200000000001</v>
      </c>
      <c r="K243" s="345"/>
      <c r="L243" s="345">
        <v>-173.88873271679984</v>
      </c>
      <c r="M243" s="345">
        <v>-1.5</v>
      </c>
      <c r="N243" s="345">
        <v>-1.5</v>
      </c>
      <c r="O243" s="345">
        <v>-183.93947078515302</v>
      </c>
      <c r="P243" s="345"/>
      <c r="Q243" s="345"/>
      <c r="R243" s="345">
        <v>-194.4920755914317</v>
      </c>
      <c r="S243" s="345"/>
      <c r="T243" s="345"/>
      <c r="U243" s="345">
        <v>-877.20773381338483</v>
      </c>
      <c r="V243" s="344"/>
      <c r="W243" s="381"/>
    </row>
    <row r="244" spans="1:23" s="283" customFormat="1" x14ac:dyDescent="0.25">
      <c r="A244" s="418" t="s">
        <v>824</v>
      </c>
      <c r="B244" s="438" t="s">
        <v>131</v>
      </c>
      <c r="C244" s="448" t="s">
        <v>906</v>
      </c>
      <c r="D244" s="408" t="s">
        <v>436</v>
      </c>
      <c r="E244" s="296" t="s">
        <v>436</v>
      </c>
      <c r="F244" s="296" t="s">
        <v>436</v>
      </c>
      <c r="G244" s="585" t="s">
        <v>436</v>
      </c>
      <c r="H244" s="586" t="s">
        <v>436</v>
      </c>
      <c r="I244" s="408" t="s">
        <v>436</v>
      </c>
      <c r="J244" s="296" t="s">
        <v>436</v>
      </c>
      <c r="K244" s="296" t="s">
        <v>436</v>
      </c>
      <c r="L244" s="296" t="s">
        <v>436</v>
      </c>
      <c r="M244" s="296" t="s">
        <v>436</v>
      </c>
      <c r="N244" s="296" t="s">
        <v>436</v>
      </c>
      <c r="O244" s="296" t="s">
        <v>436</v>
      </c>
      <c r="P244" s="296" t="s">
        <v>436</v>
      </c>
      <c r="Q244" s="296" t="s">
        <v>436</v>
      </c>
      <c r="R244" s="296" t="s">
        <v>436</v>
      </c>
      <c r="S244" s="296" t="s">
        <v>436</v>
      </c>
      <c r="T244" s="296" t="s">
        <v>436</v>
      </c>
      <c r="U244" s="296" t="s">
        <v>436</v>
      </c>
      <c r="V244" s="323"/>
      <c r="W244" s="379"/>
    </row>
    <row r="245" spans="1:23" s="283" customFormat="1" x14ac:dyDescent="0.25">
      <c r="A245" s="418" t="s">
        <v>825</v>
      </c>
      <c r="B245" s="438" t="s">
        <v>197</v>
      </c>
      <c r="C245" s="448" t="s">
        <v>906</v>
      </c>
      <c r="D245" s="408" t="s">
        <v>436</v>
      </c>
      <c r="E245" s="296" t="s">
        <v>436</v>
      </c>
      <c r="F245" s="296" t="s">
        <v>436</v>
      </c>
      <c r="G245" s="585" t="s">
        <v>436</v>
      </c>
      <c r="H245" s="586" t="s">
        <v>436</v>
      </c>
      <c r="I245" s="408" t="s">
        <v>436</v>
      </c>
      <c r="J245" s="296" t="s">
        <v>436</v>
      </c>
      <c r="K245" s="296" t="s">
        <v>436</v>
      </c>
      <c r="L245" s="296" t="s">
        <v>436</v>
      </c>
      <c r="M245" s="296" t="s">
        <v>436</v>
      </c>
      <c r="N245" s="296" t="s">
        <v>436</v>
      </c>
      <c r="O245" s="296" t="s">
        <v>436</v>
      </c>
      <c r="P245" s="296" t="s">
        <v>436</v>
      </c>
      <c r="Q245" s="296" t="s">
        <v>436</v>
      </c>
      <c r="R245" s="296" t="s">
        <v>436</v>
      </c>
      <c r="S245" s="296" t="s">
        <v>436</v>
      </c>
      <c r="T245" s="296" t="s">
        <v>436</v>
      </c>
      <c r="U245" s="296" t="s">
        <v>436</v>
      </c>
      <c r="V245" s="323"/>
      <c r="W245" s="379"/>
    </row>
    <row r="246" spans="1:23" s="283" customFormat="1" x14ac:dyDescent="0.25">
      <c r="A246" s="437" t="s">
        <v>716</v>
      </c>
      <c r="B246" s="444" t="s">
        <v>132</v>
      </c>
      <c r="C246" s="526" t="s">
        <v>906</v>
      </c>
      <c r="D246" s="644">
        <v>1.4199999999999591</v>
      </c>
      <c r="E246" s="345">
        <v>32.779999999999973</v>
      </c>
      <c r="F246" s="574">
        <v>21.67</v>
      </c>
      <c r="G246" s="345">
        <v>17.04000000000002</v>
      </c>
      <c r="H246" s="592">
        <v>67.545070000000123</v>
      </c>
      <c r="I246" s="643">
        <v>2.0799999999999841</v>
      </c>
      <c r="J246" s="643">
        <v>72.446000000000026</v>
      </c>
      <c r="K246" s="346"/>
      <c r="L246" s="346">
        <v>2.0799999999999841</v>
      </c>
      <c r="M246" s="346">
        <v>0</v>
      </c>
      <c r="N246" s="346">
        <v>0</v>
      </c>
      <c r="O246" s="346">
        <v>2.0799999999999841</v>
      </c>
      <c r="P246" s="346"/>
      <c r="Q246" s="346"/>
      <c r="R246" s="346">
        <v>2.0799999999999841</v>
      </c>
      <c r="S246" s="346"/>
      <c r="T246" s="346"/>
      <c r="U246" s="346">
        <v>25.3599999999999</v>
      </c>
      <c r="V246" s="346"/>
      <c r="W246" s="381"/>
    </row>
    <row r="247" spans="1:23" s="283" customFormat="1" x14ac:dyDescent="0.25">
      <c r="A247" s="418" t="s">
        <v>986</v>
      </c>
      <c r="B247" s="438" t="s">
        <v>1024</v>
      </c>
      <c r="C247" s="448" t="s">
        <v>906</v>
      </c>
      <c r="D247" s="408" t="s">
        <v>436</v>
      </c>
      <c r="E247" s="296" t="s">
        <v>436</v>
      </c>
      <c r="F247" s="296">
        <v>19.399999999999999</v>
      </c>
      <c r="G247" s="296">
        <v>15</v>
      </c>
      <c r="H247" s="296">
        <v>63.2</v>
      </c>
      <c r="I247" s="408">
        <v>0</v>
      </c>
      <c r="J247" s="296">
        <v>70</v>
      </c>
      <c r="K247" s="296" t="s">
        <v>436</v>
      </c>
      <c r="L247" s="296" t="s">
        <v>436</v>
      </c>
      <c r="M247" s="296" t="s">
        <v>436</v>
      </c>
      <c r="N247" s="296" t="s">
        <v>436</v>
      </c>
      <c r="O247" s="296" t="s">
        <v>436</v>
      </c>
      <c r="P247" s="296" t="s">
        <v>436</v>
      </c>
      <c r="Q247" s="296" t="s">
        <v>436</v>
      </c>
      <c r="R247" s="296" t="s">
        <v>436</v>
      </c>
      <c r="S247" s="296" t="s">
        <v>436</v>
      </c>
      <c r="T247" s="296" t="s">
        <v>436</v>
      </c>
      <c r="U247" s="296" t="s">
        <v>436</v>
      </c>
      <c r="V247" s="323"/>
      <c r="W247" s="379"/>
    </row>
    <row r="248" spans="1:23" s="283" customFormat="1" x14ac:dyDescent="0.25">
      <c r="A248" s="418" t="s">
        <v>987</v>
      </c>
      <c r="B248" s="438" t="s">
        <v>985</v>
      </c>
      <c r="C248" s="448" t="s">
        <v>906</v>
      </c>
      <c r="D248" s="408" t="s">
        <v>436</v>
      </c>
      <c r="E248" s="296" t="s">
        <v>436</v>
      </c>
      <c r="F248" s="296" t="s">
        <v>436</v>
      </c>
      <c r="G248" s="585" t="s">
        <v>436</v>
      </c>
      <c r="H248" s="586" t="s">
        <v>436</v>
      </c>
      <c r="I248" s="408" t="s">
        <v>436</v>
      </c>
      <c r="J248" s="296" t="s">
        <v>436</v>
      </c>
      <c r="K248" s="296" t="s">
        <v>436</v>
      </c>
      <c r="L248" s="296" t="s">
        <v>436</v>
      </c>
      <c r="M248" s="296" t="s">
        <v>436</v>
      </c>
      <c r="N248" s="296" t="s">
        <v>436</v>
      </c>
      <c r="O248" s="296" t="s">
        <v>436</v>
      </c>
      <c r="P248" s="296" t="s">
        <v>436</v>
      </c>
      <c r="Q248" s="296" t="s">
        <v>436</v>
      </c>
      <c r="R248" s="296" t="s">
        <v>436</v>
      </c>
      <c r="S248" s="296" t="s">
        <v>436</v>
      </c>
      <c r="T248" s="296" t="s">
        <v>436</v>
      </c>
      <c r="U248" s="296" t="s">
        <v>436</v>
      </c>
      <c r="V248" s="323"/>
      <c r="W248" s="379"/>
    </row>
    <row r="249" spans="1:23" s="283" customFormat="1" x14ac:dyDescent="0.25">
      <c r="A249" s="645" t="s">
        <v>717</v>
      </c>
      <c r="B249" s="646" t="s">
        <v>216</v>
      </c>
      <c r="C249" s="647" t="s">
        <v>906</v>
      </c>
      <c r="D249" s="648"/>
      <c r="E249" s="649"/>
      <c r="F249" s="649"/>
      <c r="G249" s="649"/>
      <c r="H249" s="649"/>
      <c r="I249" s="650"/>
      <c r="J249" s="649"/>
      <c r="K249" s="649"/>
      <c r="L249" s="649"/>
      <c r="M249" s="649"/>
      <c r="N249" s="649"/>
      <c r="O249" s="649"/>
      <c r="P249" s="649"/>
      <c r="Q249" s="649"/>
      <c r="R249" s="649"/>
      <c r="S249" s="649"/>
      <c r="T249" s="649"/>
      <c r="U249" s="649"/>
      <c r="V249" s="564"/>
      <c r="W249" s="565"/>
    </row>
    <row r="250" spans="1:23" s="283" customFormat="1" x14ac:dyDescent="0.25">
      <c r="A250" s="645" t="s">
        <v>718</v>
      </c>
      <c r="B250" s="646" t="s">
        <v>117</v>
      </c>
      <c r="C250" s="647" t="s">
        <v>906</v>
      </c>
      <c r="D250" s="651">
        <v>-0.25999999999994827</v>
      </c>
      <c r="E250" s="652">
        <v>-1.3699999999996066</v>
      </c>
      <c r="F250" s="652">
        <v>-20.260000000000002</v>
      </c>
      <c r="G250" s="652">
        <v>9.1591980000000603</v>
      </c>
      <c r="H250" s="652">
        <v>16.486710000000244</v>
      </c>
      <c r="I250" s="630">
        <v>-3.6433908620800821</v>
      </c>
      <c r="J250" s="630">
        <v>11.254656000000182</v>
      </c>
      <c r="K250" s="652"/>
      <c r="L250" s="652">
        <v>-1.3884520999998244</v>
      </c>
      <c r="M250" s="652"/>
      <c r="N250" s="652"/>
      <c r="O250" s="652">
        <v>-4.3355971420005801</v>
      </c>
      <c r="P250" s="652"/>
      <c r="Q250" s="652"/>
      <c r="R250" s="652">
        <v>-7.4918450848398095</v>
      </c>
      <c r="S250" s="652"/>
      <c r="T250" s="652"/>
      <c r="U250" s="652">
        <v>-0.93096432683489638</v>
      </c>
      <c r="V250" s="566"/>
      <c r="W250" s="567"/>
    </row>
    <row r="251" spans="1:23" s="283" customFormat="1" x14ac:dyDescent="0.25">
      <c r="A251" s="645" t="s">
        <v>719</v>
      </c>
      <c r="B251" s="646" t="s">
        <v>152</v>
      </c>
      <c r="C251" s="647" t="s">
        <v>906</v>
      </c>
      <c r="D251" s="648">
        <v>34.69</v>
      </c>
      <c r="E251" s="649">
        <v>34.43</v>
      </c>
      <c r="F251" s="649">
        <v>33.06</v>
      </c>
      <c r="G251" s="653">
        <v>23.26</v>
      </c>
      <c r="H251" s="649">
        <v>23.26</v>
      </c>
      <c r="I251" s="653">
        <v>32.419198000000065</v>
      </c>
      <c r="J251" s="653">
        <v>32.419198000000065</v>
      </c>
      <c r="K251" s="649"/>
      <c r="L251" s="653">
        <v>25.084930000000856</v>
      </c>
      <c r="M251" s="649"/>
      <c r="N251" s="649"/>
      <c r="O251" s="653">
        <v>23.696477900001032</v>
      </c>
      <c r="P251" s="653"/>
      <c r="Q251" s="653"/>
      <c r="R251" s="653">
        <v>19.360880758000452</v>
      </c>
      <c r="S251" s="649"/>
      <c r="T251" s="649"/>
      <c r="U251" s="649"/>
      <c r="V251" s="564"/>
      <c r="W251" s="565"/>
    </row>
    <row r="252" spans="1:23" s="283" customFormat="1" ht="16.5" thickBot="1" x14ac:dyDescent="0.3">
      <c r="A252" s="654" t="s">
        <v>720</v>
      </c>
      <c r="B252" s="655" t="s">
        <v>153</v>
      </c>
      <c r="C252" s="656" t="s">
        <v>906</v>
      </c>
      <c r="D252" s="657">
        <v>34.43</v>
      </c>
      <c r="E252" s="658">
        <v>33.060000000000393</v>
      </c>
      <c r="F252" s="658">
        <v>12.8</v>
      </c>
      <c r="G252" s="658">
        <v>32.419198000000065</v>
      </c>
      <c r="H252" s="659">
        <v>39.746710000000249</v>
      </c>
      <c r="I252" s="658">
        <v>28.775807137919983</v>
      </c>
      <c r="J252" s="658">
        <v>43.673854000000247</v>
      </c>
      <c r="K252" s="660"/>
      <c r="L252" s="658">
        <v>23.696477900001032</v>
      </c>
      <c r="M252" s="658"/>
      <c r="N252" s="658"/>
      <c r="O252" s="658">
        <v>19.360880758000452</v>
      </c>
      <c r="P252" s="658"/>
      <c r="Q252" s="658"/>
      <c r="R252" s="658">
        <v>11.869035673160642</v>
      </c>
      <c r="S252" s="660"/>
      <c r="T252" s="660"/>
      <c r="U252" s="660"/>
      <c r="V252" s="568"/>
      <c r="W252" s="569"/>
    </row>
    <row r="253" spans="1:23" s="283" customFormat="1" x14ac:dyDescent="0.25">
      <c r="A253" s="661" t="s">
        <v>723</v>
      </c>
      <c r="B253" s="662" t="s">
        <v>1025</v>
      </c>
      <c r="C253" s="663" t="s">
        <v>436</v>
      </c>
      <c r="D253" s="664"/>
      <c r="E253" s="665"/>
      <c r="F253" s="665"/>
      <c r="G253" s="665"/>
      <c r="H253" s="665"/>
      <c r="I253" s="665"/>
      <c r="J253" s="665"/>
      <c r="K253" s="665"/>
      <c r="L253" s="665"/>
      <c r="M253" s="665"/>
      <c r="N253" s="665"/>
      <c r="O253" s="665"/>
      <c r="P253" s="665"/>
      <c r="Q253" s="665"/>
      <c r="R253" s="665"/>
      <c r="S253" s="665"/>
      <c r="T253" s="665"/>
      <c r="U253" s="665"/>
      <c r="V253" s="570"/>
      <c r="W253" s="571"/>
    </row>
    <row r="254" spans="1:23" s="283" customFormat="1" x14ac:dyDescent="0.25">
      <c r="A254" s="365" t="s">
        <v>724</v>
      </c>
      <c r="B254" s="289" t="s">
        <v>81</v>
      </c>
      <c r="C254" s="266" t="s">
        <v>906</v>
      </c>
      <c r="D254" s="278">
        <v>102.39</v>
      </c>
      <c r="E254" s="302">
        <v>27.93</v>
      </c>
      <c r="F254" s="302">
        <v>104.41</v>
      </c>
      <c r="G254" s="302" t="s">
        <v>436</v>
      </c>
      <c r="H254" s="302">
        <v>149.9</v>
      </c>
      <c r="I254" s="302"/>
      <c r="J254" s="302"/>
      <c r="K254" s="302"/>
      <c r="L254" s="302"/>
      <c r="M254" s="302"/>
      <c r="N254" s="302"/>
      <c r="O254" s="302"/>
      <c r="P254" s="302"/>
      <c r="Q254" s="302"/>
      <c r="R254" s="302"/>
      <c r="S254" s="302"/>
      <c r="T254" s="302"/>
      <c r="U254" s="302"/>
      <c r="V254" s="323"/>
      <c r="W254" s="382"/>
    </row>
    <row r="255" spans="1:23" s="283" customFormat="1" x14ac:dyDescent="0.25">
      <c r="A255" s="365" t="s">
        <v>826</v>
      </c>
      <c r="B255" s="288" t="s">
        <v>82</v>
      </c>
      <c r="C255" s="266" t="s">
        <v>906</v>
      </c>
      <c r="D255" s="302" t="s">
        <v>436</v>
      </c>
      <c r="E255" s="302" t="s">
        <v>436</v>
      </c>
      <c r="F255" s="302" t="s">
        <v>436</v>
      </c>
      <c r="G255" s="302" t="s">
        <v>436</v>
      </c>
      <c r="H255" s="302" t="s">
        <v>436</v>
      </c>
      <c r="I255" s="302" t="s">
        <v>436</v>
      </c>
      <c r="J255" s="302" t="s">
        <v>436</v>
      </c>
      <c r="K255" s="302" t="s">
        <v>436</v>
      </c>
      <c r="L255" s="302" t="s">
        <v>436</v>
      </c>
      <c r="M255" s="302" t="s">
        <v>436</v>
      </c>
      <c r="N255" s="302" t="s">
        <v>436</v>
      </c>
      <c r="O255" s="302" t="s">
        <v>436</v>
      </c>
      <c r="P255" s="302" t="s">
        <v>436</v>
      </c>
      <c r="Q255" s="302" t="s">
        <v>436</v>
      </c>
      <c r="R255" s="302" t="s">
        <v>436</v>
      </c>
      <c r="S255" s="302" t="s">
        <v>436</v>
      </c>
      <c r="T255" s="302" t="s">
        <v>436</v>
      </c>
      <c r="U255" s="302" t="s">
        <v>436</v>
      </c>
      <c r="V255" s="323"/>
      <c r="W255" s="382"/>
    </row>
    <row r="256" spans="1:23" s="283" customFormat="1" x14ac:dyDescent="0.25">
      <c r="A256" s="365" t="s">
        <v>827</v>
      </c>
      <c r="B256" s="290" t="s">
        <v>210</v>
      </c>
      <c r="C256" s="266" t="s">
        <v>906</v>
      </c>
      <c r="D256" s="302" t="s">
        <v>436</v>
      </c>
      <c r="E256" s="302" t="s">
        <v>436</v>
      </c>
      <c r="F256" s="302" t="s">
        <v>436</v>
      </c>
      <c r="G256" s="302" t="s">
        <v>436</v>
      </c>
      <c r="H256" s="302" t="s">
        <v>436</v>
      </c>
      <c r="I256" s="302" t="s">
        <v>436</v>
      </c>
      <c r="J256" s="302" t="s">
        <v>436</v>
      </c>
      <c r="K256" s="302" t="s">
        <v>436</v>
      </c>
      <c r="L256" s="302" t="s">
        <v>436</v>
      </c>
      <c r="M256" s="302" t="s">
        <v>436</v>
      </c>
      <c r="N256" s="302" t="s">
        <v>436</v>
      </c>
      <c r="O256" s="302" t="s">
        <v>436</v>
      </c>
      <c r="P256" s="302" t="s">
        <v>436</v>
      </c>
      <c r="Q256" s="302" t="s">
        <v>436</v>
      </c>
      <c r="R256" s="302" t="s">
        <v>436</v>
      </c>
      <c r="S256" s="302" t="s">
        <v>436</v>
      </c>
      <c r="T256" s="302" t="s">
        <v>436</v>
      </c>
      <c r="U256" s="302" t="s">
        <v>436</v>
      </c>
      <c r="V256" s="323"/>
      <c r="W256" s="382"/>
    </row>
    <row r="257" spans="1:23" s="283" customFormat="1" ht="25.5" x14ac:dyDescent="0.25">
      <c r="A257" s="365" t="s">
        <v>1052</v>
      </c>
      <c r="B257" s="290" t="s">
        <v>1063</v>
      </c>
      <c r="C257" s="266" t="s">
        <v>906</v>
      </c>
      <c r="D257" s="302" t="s">
        <v>436</v>
      </c>
      <c r="E257" s="302" t="s">
        <v>436</v>
      </c>
      <c r="F257" s="302" t="s">
        <v>436</v>
      </c>
      <c r="G257" s="302" t="s">
        <v>436</v>
      </c>
      <c r="H257" s="302" t="s">
        <v>436</v>
      </c>
      <c r="I257" s="302" t="s">
        <v>436</v>
      </c>
      <c r="J257" s="302" t="s">
        <v>436</v>
      </c>
      <c r="K257" s="302" t="s">
        <v>436</v>
      </c>
      <c r="L257" s="302" t="s">
        <v>436</v>
      </c>
      <c r="M257" s="302" t="s">
        <v>436</v>
      </c>
      <c r="N257" s="302" t="s">
        <v>436</v>
      </c>
      <c r="O257" s="302" t="s">
        <v>436</v>
      </c>
      <c r="P257" s="302" t="s">
        <v>436</v>
      </c>
      <c r="Q257" s="302" t="s">
        <v>436</v>
      </c>
      <c r="R257" s="302" t="s">
        <v>436</v>
      </c>
      <c r="S257" s="302" t="s">
        <v>436</v>
      </c>
      <c r="T257" s="302" t="s">
        <v>436</v>
      </c>
      <c r="U257" s="302" t="s">
        <v>436</v>
      </c>
      <c r="V257" s="323"/>
      <c r="W257" s="382"/>
    </row>
    <row r="258" spans="1:23" s="283" customFormat="1" x14ac:dyDescent="0.25">
      <c r="A258" s="365" t="s">
        <v>1053</v>
      </c>
      <c r="B258" s="291" t="s">
        <v>210</v>
      </c>
      <c r="C258" s="266" t="s">
        <v>906</v>
      </c>
      <c r="D258" s="302" t="s">
        <v>436</v>
      </c>
      <c r="E258" s="302" t="s">
        <v>436</v>
      </c>
      <c r="F258" s="302" t="s">
        <v>436</v>
      </c>
      <c r="G258" s="302" t="s">
        <v>436</v>
      </c>
      <c r="H258" s="302" t="s">
        <v>436</v>
      </c>
      <c r="I258" s="302" t="s">
        <v>436</v>
      </c>
      <c r="J258" s="302" t="s">
        <v>436</v>
      </c>
      <c r="K258" s="302" t="s">
        <v>436</v>
      </c>
      <c r="L258" s="302" t="s">
        <v>436</v>
      </c>
      <c r="M258" s="302" t="s">
        <v>436</v>
      </c>
      <c r="N258" s="302" t="s">
        <v>436</v>
      </c>
      <c r="O258" s="302" t="s">
        <v>436</v>
      </c>
      <c r="P258" s="302" t="s">
        <v>436</v>
      </c>
      <c r="Q258" s="302" t="s">
        <v>436</v>
      </c>
      <c r="R258" s="302" t="s">
        <v>436</v>
      </c>
      <c r="S258" s="302" t="s">
        <v>436</v>
      </c>
      <c r="T258" s="302" t="s">
        <v>436</v>
      </c>
      <c r="U258" s="302" t="s">
        <v>436</v>
      </c>
      <c r="V258" s="323"/>
      <c r="W258" s="382"/>
    </row>
    <row r="259" spans="1:23" s="283" customFormat="1" ht="25.5" x14ac:dyDescent="0.25">
      <c r="A259" s="365" t="s">
        <v>1054</v>
      </c>
      <c r="B259" s="290" t="s">
        <v>1060</v>
      </c>
      <c r="C259" s="266" t="s">
        <v>906</v>
      </c>
      <c r="D259" s="302" t="s">
        <v>436</v>
      </c>
      <c r="E259" s="302" t="s">
        <v>436</v>
      </c>
      <c r="F259" s="302" t="s">
        <v>436</v>
      </c>
      <c r="G259" s="302" t="s">
        <v>436</v>
      </c>
      <c r="H259" s="302" t="s">
        <v>436</v>
      </c>
      <c r="I259" s="302" t="s">
        <v>436</v>
      </c>
      <c r="J259" s="302" t="s">
        <v>436</v>
      </c>
      <c r="K259" s="302" t="s">
        <v>436</v>
      </c>
      <c r="L259" s="302" t="s">
        <v>436</v>
      </c>
      <c r="M259" s="302" t="s">
        <v>436</v>
      </c>
      <c r="N259" s="302" t="s">
        <v>436</v>
      </c>
      <c r="O259" s="302" t="s">
        <v>436</v>
      </c>
      <c r="P259" s="302" t="s">
        <v>436</v>
      </c>
      <c r="Q259" s="302" t="s">
        <v>436</v>
      </c>
      <c r="R259" s="302" t="s">
        <v>436</v>
      </c>
      <c r="S259" s="302" t="s">
        <v>436</v>
      </c>
      <c r="T259" s="302" t="s">
        <v>436</v>
      </c>
      <c r="U259" s="302" t="s">
        <v>436</v>
      </c>
      <c r="V259" s="323"/>
      <c r="W259" s="382"/>
    </row>
    <row r="260" spans="1:23" s="283" customFormat="1" x14ac:dyDescent="0.25">
      <c r="A260" s="365" t="s">
        <v>1055</v>
      </c>
      <c r="B260" s="291" t="s">
        <v>210</v>
      </c>
      <c r="C260" s="266" t="s">
        <v>906</v>
      </c>
      <c r="D260" s="302" t="s">
        <v>436</v>
      </c>
      <c r="E260" s="302" t="s">
        <v>436</v>
      </c>
      <c r="F260" s="302" t="s">
        <v>436</v>
      </c>
      <c r="G260" s="302" t="s">
        <v>436</v>
      </c>
      <c r="H260" s="302" t="s">
        <v>436</v>
      </c>
      <c r="I260" s="302" t="s">
        <v>436</v>
      </c>
      <c r="J260" s="302" t="s">
        <v>436</v>
      </c>
      <c r="K260" s="302" t="s">
        <v>436</v>
      </c>
      <c r="L260" s="302" t="s">
        <v>436</v>
      </c>
      <c r="M260" s="302" t="s">
        <v>436</v>
      </c>
      <c r="N260" s="302" t="s">
        <v>436</v>
      </c>
      <c r="O260" s="302" t="s">
        <v>436</v>
      </c>
      <c r="P260" s="302" t="s">
        <v>436</v>
      </c>
      <c r="Q260" s="302" t="s">
        <v>436</v>
      </c>
      <c r="R260" s="302" t="s">
        <v>436</v>
      </c>
      <c r="S260" s="302" t="s">
        <v>436</v>
      </c>
      <c r="T260" s="302" t="s">
        <v>436</v>
      </c>
      <c r="U260" s="302" t="s">
        <v>436</v>
      </c>
      <c r="V260" s="323"/>
      <c r="W260" s="382"/>
    </row>
    <row r="261" spans="1:23" s="283" customFormat="1" ht="25.5" x14ac:dyDescent="0.25">
      <c r="A261" s="365" t="s">
        <v>37</v>
      </c>
      <c r="B261" s="290" t="s">
        <v>1045</v>
      </c>
      <c r="C261" s="266" t="s">
        <v>906</v>
      </c>
      <c r="D261" s="302" t="s">
        <v>436</v>
      </c>
      <c r="E261" s="302" t="s">
        <v>436</v>
      </c>
      <c r="F261" s="302" t="s">
        <v>436</v>
      </c>
      <c r="G261" s="302" t="s">
        <v>436</v>
      </c>
      <c r="H261" s="302" t="s">
        <v>436</v>
      </c>
      <c r="I261" s="302" t="s">
        <v>436</v>
      </c>
      <c r="J261" s="302" t="s">
        <v>436</v>
      </c>
      <c r="K261" s="302" t="s">
        <v>436</v>
      </c>
      <c r="L261" s="302" t="s">
        <v>436</v>
      </c>
      <c r="M261" s="302" t="s">
        <v>436</v>
      </c>
      <c r="N261" s="302" t="s">
        <v>436</v>
      </c>
      <c r="O261" s="302" t="s">
        <v>436</v>
      </c>
      <c r="P261" s="302" t="s">
        <v>436</v>
      </c>
      <c r="Q261" s="302" t="s">
        <v>436</v>
      </c>
      <c r="R261" s="302" t="s">
        <v>436</v>
      </c>
      <c r="S261" s="302" t="s">
        <v>436</v>
      </c>
      <c r="T261" s="302" t="s">
        <v>436</v>
      </c>
      <c r="U261" s="302" t="s">
        <v>436</v>
      </c>
      <c r="V261" s="323"/>
      <c r="W261" s="382"/>
    </row>
    <row r="262" spans="1:23" s="283" customFormat="1" x14ac:dyDescent="0.25">
      <c r="A262" s="365" t="s">
        <v>38</v>
      </c>
      <c r="B262" s="291" t="s">
        <v>210</v>
      </c>
      <c r="C262" s="266" t="s">
        <v>906</v>
      </c>
      <c r="D262" s="302" t="s">
        <v>436</v>
      </c>
      <c r="E262" s="302" t="s">
        <v>436</v>
      </c>
      <c r="F262" s="302" t="s">
        <v>436</v>
      </c>
      <c r="G262" s="302" t="s">
        <v>436</v>
      </c>
      <c r="H262" s="302" t="s">
        <v>436</v>
      </c>
      <c r="I262" s="302" t="s">
        <v>436</v>
      </c>
      <c r="J262" s="302" t="s">
        <v>436</v>
      </c>
      <c r="K262" s="302" t="s">
        <v>436</v>
      </c>
      <c r="L262" s="302" t="s">
        <v>436</v>
      </c>
      <c r="M262" s="302" t="s">
        <v>436</v>
      </c>
      <c r="N262" s="302" t="s">
        <v>436</v>
      </c>
      <c r="O262" s="302" t="s">
        <v>436</v>
      </c>
      <c r="P262" s="302" t="s">
        <v>436</v>
      </c>
      <c r="Q262" s="302" t="s">
        <v>436</v>
      </c>
      <c r="R262" s="302" t="s">
        <v>436</v>
      </c>
      <c r="S262" s="302" t="s">
        <v>436</v>
      </c>
      <c r="T262" s="302" t="s">
        <v>436</v>
      </c>
      <c r="U262" s="302" t="s">
        <v>436</v>
      </c>
      <c r="V262" s="323"/>
      <c r="W262" s="382"/>
    </row>
    <row r="263" spans="1:23" s="283" customFormat="1" x14ac:dyDescent="0.25">
      <c r="A263" s="365" t="s">
        <v>828</v>
      </c>
      <c r="B263" s="288" t="s">
        <v>107</v>
      </c>
      <c r="C263" s="266" t="s">
        <v>906</v>
      </c>
      <c r="D263" s="302" t="s">
        <v>436</v>
      </c>
      <c r="E263" s="302" t="s">
        <v>436</v>
      </c>
      <c r="F263" s="302" t="s">
        <v>436</v>
      </c>
      <c r="G263" s="302" t="s">
        <v>436</v>
      </c>
      <c r="H263" s="302" t="s">
        <v>436</v>
      </c>
      <c r="I263" s="302" t="s">
        <v>436</v>
      </c>
      <c r="J263" s="302" t="s">
        <v>436</v>
      </c>
      <c r="K263" s="302" t="s">
        <v>436</v>
      </c>
      <c r="L263" s="302" t="s">
        <v>436</v>
      </c>
      <c r="M263" s="302" t="s">
        <v>436</v>
      </c>
      <c r="N263" s="302" t="s">
        <v>436</v>
      </c>
      <c r="O263" s="302" t="s">
        <v>436</v>
      </c>
      <c r="P263" s="302" t="s">
        <v>436</v>
      </c>
      <c r="Q263" s="302" t="s">
        <v>436</v>
      </c>
      <c r="R263" s="302" t="s">
        <v>436</v>
      </c>
      <c r="S263" s="302" t="s">
        <v>436</v>
      </c>
      <c r="T263" s="302" t="s">
        <v>436</v>
      </c>
      <c r="U263" s="302" t="s">
        <v>436</v>
      </c>
      <c r="V263" s="323"/>
      <c r="W263" s="382"/>
    </row>
    <row r="264" spans="1:23" s="283" customFormat="1" x14ac:dyDescent="0.25">
      <c r="A264" s="365" t="s">
        <v>829</v>
      </c>
      <c r="B264" s="290" t="s">
        <v>210</v>
      </c>
      <c r="C264" s="266" t="s">
        <v>906</v>
      </c>
      <c r="D264" s="302" t="s">
        <v>436</v>
      </c>
      <c r="E264" s="302" t="s">
        <v>436</v>
      </c>
      <c r="F264" s="302" t="s">
        <v>436</v>
      </c>
      <c r="G264" s="302" t="s">
        <v>436</v>
      </c>
      <c r="H264" s="302" t="s">
        <v>436</v>
      </c>
      <c r="I264" s="302" t="s">
        <v>436</v>
      </c>
      <c r="J264" s="302" t="s">
        <v>436</v>
      </c>
      <c r="K264" s="302" t="s">
        <v>436</v>
      </c>
      <c r="L264" s="302" t="s">
        <v>436</v>
      </c>
      <c r="M264" s="302" t="s">
        <v>436</v>
      </c>
      <c r="N264" s="302" t="s">
        <v>436</v>
      </c>
      <c r="O264" s="302" t="s">
        <v>436</v>
      </c>
      <c r="P264" s="302" t="s">
        <v>436</v>
      </c>
      <c r="Q264" s="302" t="s">
        <v>436</v>
      </c>
      <c r="R264" s="302" t="s">
        <v>436</v>
      </c>
      <c r="S264" s="302" t="s">
        <v>436</v>
      </c>
      <c r="T264" s="302" t="s">
        <v>436</v>
      </c>
      <c r="U264" s="302" t="s">
        <v>436</v>
      </c>
      <c r="V264" s="323"/>
      <c r="W264" s="382"/>
    </row>
    <row r="265" spans="1:23" s="283" customFormat="1" x14ac:dyDescent="0.25">
      <c r="A265" s="365" t="s">
        <v>935</v>
      </c>
      <c r="B265" s="287" t="s">
        <v>903</v>
      </c>
      <c r="C265" s="266" t="s">
        <v>906</v>
      </c>
      <c r="D265" s="278">
        <v>100.29</v>
      </c>
      <c r="E265" s="302">
        <v>13.39</v>
      </c>
      <c r="F265" s="302">
        <v>18.91</v>
      </c>
      <c r="G265" s="302" t="s">
        <v>436</v>
      </c>
      <c r="H265" s="303">
        <v>100.61499999999999</v>
      </c>
      <c r="I265" s="302" t="s">
        <v>436</v>
      </c>
      <c r="J265" s="302" t="s">
        <v>436</v>
      </c>
      <c r="K265" s="302" t="s">
        <v>436</v>
      </c>
      <c r="L265" s="302" t="s">
        <v>436</v>
      </c>
      <c r="M265" s="302" t="s">
        <v>436</v>
      </c>
      <c r="N265" s="302" t="s">
        <v>436</v>
      </c>
      <c r="O265" s="302" t="s">
        <v>436</v>
      </c>
      <c r="P265" s="302" t="s">
        <v>436</v>
      </c>
      <c r="Q265" s="302" t="s">
        <v>436</v>
      </c>
      <c r="R265" s="302" t="s">
        <v>436</v>
      </c>
      <c r="S265" s="302" t="s">
        <v>436</v>
      </c>
      <c r="T265" s="302" t="s">
        <v>436</v>
      </c>
      <c r="U265" s="302" t="s">
        <v>436</v>
      </c>
      <c r="V265" s="323"/>
      <c r="W265" s="382"/>
    </row>
    <row r="266" spans="1:23" s="283" customFormat="1" x14ac:dyDescent="0.25">
      <c r="A266" s="365" t="s">
        <v>936</v>
      </c>
      <c r="B266" s="290" t="s">
        <v>210</v>
      </c>
      <c r="C266" s="266" t="s">
        <v>906</v>
      </c>
      <c r="D266" s="302" t="s">
        <v>436</v>
      </c>
      <c r="E266" s="302" t="s">
        <v>436</v>
      </c>
      <c r="F266" s="302" t="s">
        <v>436</v>
      </c>
      <c r="G266" s="302" t="s">
        <v>436</v>
      </c>
      <c r="H266" s="303">
        <v>12.057639999999999</v>
      </c>
      <c r="I266" s="302" t="s">
        <v>436</v>
      </c>
      <c r="J266" s="302" t="s">
        <v>436</v>
      </c>
      <c r="K266" s="302" t="s">
        <v>436</v>
      </c>
      <c r="L266" s="302" t="s">
        <v>436</v>
      </c>
      <c r="M266" s="302" t="s">
        <v>436</v>
      </c>
      <c r="N266" s="302" t="s">
        <v>436</v>
      </c>
      <c r="O266" s="302" t="s">
        <v>436</v>
      </c>
      <c r="P266" s="302" t="s">
        <v>436</v>
      </c>
      <c r="Q266" s="302" t="s">
        <v>436</v>
      </c>
      <c r="R266" s="302" t="s">
        <v>436</v>
      </c>
      <c r="S266" s="302" t="s">
        <v>436</v>
      </c>
      <c r="T266" s="302" t="s">
        <v>436</v>
      </c>
      <c r="U266" s="302" t="s">
        <v>436</v>
      </c>
      <c r="V266" s="323"/>
      <c r="W266" s="382"/>
    </row>
    <row r="267" spans="1:23" s="283" customFormat="1" x14ac:dyDescent="0.25">
      <c r="A267" s="365" t="s">
        <v>937</v>
      </c>
      <c r="B267" s="287" t="s">
        <v>101</v>
      </c>
      <c r="C267" s="266" t="s">
        <v>906</v>
      </c>
      <c r="D267" s="302" t="s">
        <v>436</v>
      </c>
      <c r="E267" s="302" t="s">
        <v>436</v>
      </c>
      <c r="F267" s="302" t="s">
        <v>436</v>
      </c>
      <c r="G267" s="302" t="s">
        <v>436</v>
      </c>
      <c r="H267" s="302" t="s">
        <v>436</v>
      </c>
      <c r="I267" s="302" t="s">
        <v>436</v>
      </c>
      <c r="J267" s="302" t="s">
        <v>436</v>
      </c>
      <c r="K267" s="302" t="s">
        <v>436</v>
      </c>
      <c r="L267" s="302" t="s">
        <v>436</v>
      </c>
      <c r="M267" s="302" t="s">
        <v>436</v>
      </c>
      <c r="N267" s="302" t="s">
        <v>436</v>
      </c>
      <c r="O267" s="302" t="s">
        <v>436</v>
      </c>
      <c r="P267" s="302" t="s">
        <v>436</v>
      </c>
      <c r="Q267" s="302" t="s">
        <v>436</v>
      </c>
      <c r="R267" s="302" t="s">
        <v>436</v>
      </c>
      <c r="S267" s="302" t="s">
        <v>436</v>
      </c>
      <c r="T267" s="302" t="s">
        <v>436</v>
      </c>
      <c r="U267" s="302" t="s">
        <v>436</v>
      </c>
      <c r="V267" s="323"/>
      <c r="W267" s="382"/>
    </row>
    <row r="268" spans="1:23" s="283" customFormat="1" x14ac:dyDescent="0.25">
      <c r="A268" s="365" t="s">
        <v>938</v>
      </c>
      <c r="B268" s="290" t="s">
        <v>210</v>
      </c>
      <c r="C268" s="266" t="s">
        <v>906</v>
      </c>
      <c r="D268" s="302" t="s">
        <v>436</v>
      </c>
      <c r="E268" s="302" t="s">
        <v>436</v>
      </c>
      <c r="F268" s="302" t="s">
        <v>436</v>
      </c>
      <c r="G268" s="302" t="s">
        <v>436</v>
      </c>
      <c r="H268" s="302" t="s">
        <v>436</v>
      </c>
      <c r="I268" s="302" t="s">
        <v>436</v>
      </c>
      <c r="J268" s="302" t="s">
        <v>436</v>
      </c>
      <c r="K268" s="302" t="s">
        <v>436</v>
      </c>
      <c r="L268" s="302" t="s">
        <v>436</v>
      </c>
      <c r="M268" s="302" t="s">
        <v>436</v>
      </c>
      <c r="N268" s="302" t="s">
        <v>436</v>
      </c>
      <c r="O268" s="302" t="s">
        <v>436</v>
      </c>
      <c r="P268" s="302" t="s">
        <v>436</v>
      </c>
      <c r="Q268" s="302" t="s">
        <v>436</v>
      </c>
      <c r="R268" s="302" t="s">
        <v>436</v>
      </c>
      <c r="S268" s="302" t="s">
        <v>436</v>
      </c>
      <c r="T268" s="302" t="s">
        <v>436</v>
      </c>
      <c r="U268" s="302" t="s">
        <v>436</v>
      </c>
      <c r="V268" s="323"/>
      <c r="W268" s="382"/>
    </row>
    <row r="269" spans="1:23" s="283" customFormat="1" x14ac:dyDescent="0.25">
      <c r="A269" s="365" t="s">
        <v>939</v>
      </c>
      <c r="B269" s="287" t="s">
        <v>904</v>
      </c>
      <c r="C269" s="266" t="s">
        <v>906</v>
      </c>
      <c r="D269" s="302" t="s">
        <v>436</v>
      </c>
      <c r="E269" s="302" t="s">
        <v>436</v>
      </c>
      <c r="F269" s="302" t="s">
        <v>436</v>
      </c>
      <c r="G269" s="302" t="s">
        <v>436</v>
      </c>
      <c r="H269" s="302" t="s">
        <v>436</v>
      </c>
      <c r="I269" s="302" t="s">
        <v>436</v>
      </c>
      <c r="J269" s="302" t="s">
        <v>436</v>
      </c>
      <c r="K269" s="302" t="s">
        <v>436</v>
      </c>
      <c r="L269" s="302" t="s">
        <v>436</v>
      </c>
      <c r="M269" s="302" t="s">
        <v>436</v>
      </c>
      <c r="N269" s="302" t="s">
        <v>436</v>
      </c>
      <c r="O269" s="302" t="s">
        <v>436</v>
      </c>
      <c r="P269" s="302" t="s">
        <v>436</v>
      </c>
      <c r="Q269" s="302" t="s">
        <v>436</v>
      </c>
      <c r="R269" s="302" t="s">
        <v>436</v>
      </c>
      <c r="S269" s="302" t="s">
        <v>436</v>
      </c>
      <c r="T269" s="302" t="s">
        <v>436</v>
      </c>
      <c r="U269" s="302" t="s">
        <v>436</v>
      </c>
      <c r="V269" s="323"/>
      <c r="W269" s="382"/>
    </row>
    <row r="270" spans="1:23" s="283" customFormat="1" x14ac:dyDescent="0.25">
      <c r="A270" s="365" t="s">
        <v>940</v>
      </c>
      <c r="B270" s="290" t="s">
        <v>210</v>
      </c>
      <c r="C270" s="266" t="s">
        <v>906</v>
      </c>
      <c r="D270" s="302" t="s">
        <v>436</v>
      </c>
      <c r="E270" s="302" t="s">
        <v>436</v>
      </c>
      <c r="F270" s="302" t="s">
        <v>436</v>
      </c>
      <c r="G270" s="302" t="s">
        <v>436</v>
      </c>
      <c r="H270" s="302" t="s">
        <v>436</v>
      </c>
      <c r="I270" s="302" t="s">
        <v>436</v>
      </c>
      <c r="J270" s="302" t="s">
        <v>436</v>
      </c>
      <c r="K270" s="302" t="s">
        <v>436</v>
      </c>
      <c r="L270" s="302" t="s">
        <v>436</v>
      </c>
      <c r="M270" s="302" t="s">
        <v>436</v>
      </c>
      <c r="N270" s="302" t="s">
        <v>436</v>
      </c>
      <c r="O270" s="302" t="s">
        <v>436</v>
      </c>
      <c r="P270" s="302" t="s">
        <v>436</v>
      </c>
      <c r="Q270" s="302" t="s">
        <v>436</v>
      </c>
      <c r="R270" s="302" t="s">
        <v>436</v>
      </c>
      <c r="S270" s="302" t="s">
        <v>436</v>
      </c>
      <c r="T270" s="302" t="s">
        <v>436</v>
      </c>
      <c r="U270" s="302" t="s">
        <v>436</v>
      </c>
      <c r="V270" s="323"/>
      <c r="W270" s="382"/>
    </row>
    <row r="271" spans="1:23" s="283" customFormat="1" ht="15.75" customHeight="1" x14ac:dyDescent="0.25">
      <c r="A271" s="365" t="s">
        <v>145</v>
      </c>
      <c r="B271" s="287" t="s">
        <v>905</v>
      </c>
      <c r="C271" s="266" t="s">
        <v>906</v>
      </c>
      <c r="D271" s="302" t="s">
        <v>436</v>
      </c>
      <c r="E271" s="302" t="s">
        <v>436</v>
      </c>
      <c r="F271" s="302" t="s">
        <v>436</v>
      </c>
      <c r="G271" s="302" t="s">
        <v>436</v>
      </c>
      <c r="H271" s="302" t="s">
        <v>436</v>
      </c>
      <c r="I271" s="302" t="s">
        <v>436</v>
      </c>
      <c r="J271" s="302" t="s">
        <v>436</v>
      </c>
      <c r="K271" s="302" t="s">
        <v>436</v>
      </c>
      <c r="L271" s="302" t="s">
        <v>436</v>
      </c>
      <c r="M271" s="302" t="s">
        <v>436</v>
      </c>
      <c r="N271" s="302" t="s">
        <v>436</v>
      </c>
      <c r="O271" s="302" t="s">
        <v>436</v>
      </c>
      <c r="P271" s="302" t="s">
        <v>436</v>
      </c>
      <c r="Q271" s="302" t="s">
        <v>436</v>
      </c>
      <c r="R271" s="302" t="s">
        <v>436</v>
      </c>
      <c r="S271" s="302" t="s">
        <v>436</v>
      </c>
      <c r="T271" s="302" t="s">
        <v>436</v>
      </c>
      <c r="U271" s="302" t="s">
        <v>436</v>
      </c>
      <c r="V271" s="323"/>
      <c r="W271" s="382"/>
    </row>
    <row r="272" spans="1:23" s="283" customFormat="1" x14ac:dyDescent="0.25">
      <c r="A272" s="365" t="s">
        <v>941</v>
      </c>
      <c r="B272" s="290" t="s">
        <v>210</v>
      </c>
      <c r="C272" s="266" t="s">
        <v>906</v>
      </c>
      <c r="D272" s="302" t="s">
        <v>436</v>
      </c>
      <c r="E272" s="302" t="s">
        <v>436</v>
      </c>
      <c r="F272" s="302" t="s">
        <v>436</v>
      </c>
      <c r="G272" s="302" t="s">
        <v>436</v>
      </c>
      <c r="H272" s="302" t="s">
        <v>436</v>
      </c>
      <c r="I272" s="302" t="s">
        <v>436</v>
      </c>
      <c r="J272" s="302" t="s">
        <v>436</v>
      </c>
      <c r="K272" s="302" t="s">
        <v>436</v>
      </c>
      <c r="L272" s="302" t="s">
        <v>436</v>
      </c>
      <c r="M272" s="302" t="s">
        <v>436</v>
      </c>
      <c r="N272" s="302" t="s">
        <v>436</v>
      </c>
      <c r="O272" s="302" t="s">
        <v>436</v>
      </c>
      <c r="P272" s="302" t="s">
        <v>436</v>
      </c>
      <c r="Q272" s="302" t="s">
        <v>436</v>
      </c>
      <c r="R272" s="302" t="s">
        <v>436</v>
      </c>
      <c r="S272" s="302" t="s">
        <v>436</v>
      </c>
      <c r="T272" s="302" t="s">
        <v>436</v>
      </c>
      <c r="U272" s="302" t="s">
        <v>436</v>
      </c>
      <c r="V272" s="323"/>
      <c r="W272" s="382"/>
    </row>
    <row r="273" spans="1:23" s="283" customFormat="1" x14ac:dyDescent="0.25">
      <c r="A273" s="365" t="s">
        <v>1056</v>
      </c>
      <c r="B273" s="287" t="s">
        <v>108</v>
      </c>
      <c r="C273" s="266" t="s">
        <v>906</v>
      </c>
      <c r="D273" s="302" t="s">
        <v>436</v>
      </c>
      <c r="E273" s="302" t="s">
        <v>436</v>
      </c>
      <c r="F273" s="302" t="s">
        <v>436</v>
      </c>
      <c r="G273" s="302" t="s">
        <v>436</v>
      </c>
      <c r="H273" s="302" t="s">
        <v>436</v>
      </c>
      <c r="I273" s="302" t="s">
        <v>436</v>
      </c>
      <c r="J273" s="302" t="s">
        <v>436</v>
      </c>
      <c r="K273" s="302" t="s">
        <v>436</v>
      </c>
      <c r="L273" s="302" t="s">
        <v>436</v>
      </c>
      <c r="M273" s="302" t="s">
        <v>436</v>
      </c>
      <c r="N273" s="302" t="s">
        <v>436</v>
      </c>
      <c r="O273" s="302" t="s">
        <v>436</v>
      </c>
      <c r="P273" s="302" t="s">
        <v>436</v>
      </c>
      <c r="Q273" s="302" t="s">
        <v>436</v>
      </c>
      <c r="R273" s="302" t="s">
        <v>436</v>
      </c>
      <c r="S273" s="302" t="s">
        <v>436</v>
      </c>
      <c r="T273" s="302" t="s">
        <v>436</v>
      </c>
      <c r="U273" s="302" t="s">
        <v>436</v>
      </c>
      <c r="V273" s="323"/>
      <c r="W273" s="382"/>
    </row>
    <row r="274" spans="1:23" s="283" customFormat="1" x14ac:dyDescent="0.25">
      <c r="A274" s="365" t="s">
        <v>942</v>
      </c>
      <c r="B274" s="290" t="s">
        <v>210</v>
      </c>
      <c r="C274" s="266" t="s">
        <v>906</v>
      </c>
      <c r="D274" s="302" t="s">
        <v>436</v>
      </c>
      <c r="E274" s="302" t="s">
        <v>436</v>
      </c>
      <c r="F274" s="302" t="s">
        <v>436</v>
      </c>
      <c r="G274" s="302" t="s">
        <v>436</v>
      </c>
      <c r="H274" s="302" t="s">
        <v>436</v>
      </c>
      <c r="I274" s="302" t="s">
        <v>436</v>
      </c>
      <c r="J274" s="302" t="s">
        <v>436</v>
      </c>
      <c r="K274" s="302" t="s">
        <v>436</v>
      </c>
      <c r="L274" s="302" t="s">
        <v>436</v>
      </c>
      <c r="M274" s="302" t="s">
        <v>436</v>
      </c>
      <c r="N274" s="302" t="s">
        <v>436</v>
      </c>
      <c r="O274" s="302" t="s">
        <v>436</v>
      </c>
      <c r="P274" s="302" t="s">
        <v>436</v>
      </c>
      <c r="Q274" s="302" t="s">
        <v>436</v>
      </c>
      <c r="R274" s="302" t="s">
        <v>436</v>
      </c>
      <c r="S274" s="302" t="s">
        <v>436</v>
      </c>
      <c r="T274" s="302" t="s">
        <v>436</v>
      </c>
      <c r="U274" s="302" t="s">
        <v>436</v>
      </c>
      <c r="V274" s="323"/>
      <c r="W274" s="382"/>
    </row>
    <row r="275" spans="1:23" s="283" customFormat="1" ht="25.5" x14ac:dyDescent="0.25">
      <c r="A275" s="365" t="s">
        <v>943</v>
      </c>
      <c r="B275" s="288" t="s">
        <v>83</v>
      </c>
      <c r="C275" s="266" t="s">
        <v>906</v>
      </c>
      <c r="D275" s="302" t="s">
        <v>436</v>
      </c>
      <c r="E275" s="302" t="s">
        <v>436</v>
      </c>
      <c r="F275" s="302" t="s">
        <v>436</v>
      </c>
      <c r="G275" s="302" t="s">
        <v>436</v>
      </c>
      <c r="H275" s="302" t="s">
        <v>436</v>
      </c>
      <c r="I275" s="302" t="s">
        <v>436</v>
      </c>
      <c r="J275" s="302" t="s">
        <v>436</v>
      </c>
      <c r="K275" s="302" t="s">
        <v>436</v>
      </c>
      <c r="L275" s="302" t="s">
        <v>436</v>
      </c>
      <c r="M275" s="302" t="s">
        <v>436</v>
      </c>
      <c r="N275" s="302" t="s">
        <v>436</v>
      </c>
      <c r="O275" s="302" t="s">
        <v>436</v>
      </c>
      <c r="P275" s="302" t="s">
        <v>436</v>
      </c>
      <c r="Q275" s="302" t="s">
        <v>436</v>
      </c>
      <c r="R275" s="302" t="s">
        <v>436</v>
      </c>
      <c r="S275" s="302" t="s">
        <v>436</v>
      </c>
      <c r="T275" s="302" t="s">
        <v>436</v>
      </c>
      <c r="U275" s="302" t="s">
        <v>436</v>
      </c>
      <c r="V275" s="323"/>
      <c r="W275" s="382"/>
    </row>
    <row r="276" spans="1:23" s="283" customFormat="1" x14ac:dyDescent="0.25">
      <c r="A276" s="365" t="s">
        <v>944</v>
      </c>
      <c r="B276" s="290" t="s">
        <v>210</v>
      </c>
      <c r="C276" s="266" t="s">
        <v>906</v>
      </c>
      <c r="D276" s="302" t="s">
        <v>436</v>
      </c>
      <c r="E276" s="302" t="s">
        <v>436</v>
      </c>
      <c r="F276" s="302" t="s">
        <v>436</v>
      </c>
      <c r="G276" s="302" t="s">
        <v>436</v>
      </c>
      <c r="H276" s="302" t="s">
        <v>436</v>
      </c>
      <c r="I276" s="302" t="s">
        <v>436</v>
      </c>
      <c r="J276" s="302" t="s">
        <v>436</v>
      </c>
      <c r="K276" s="302" t="s">
        <v>436</v>
      </c>
      <c r="L276" s="302" t="s">
        <v>436</v>
      </c>
      <c r="M276" s="302" t="s">
        <v>436</v>
      </c>
      <c r="N276" s="302" t="s">
        <v>436</v>
      </c>
      <c r="O276" s="302" t="s">
        <v>436</v>
      </c>
      <c r="P276" s="302" t="s">
        <v>436</v>
      </c>
      <c r="Q276" s="302" t="s">
        <v>436</v>
      </c>
      <c r="R276" s="302" t="s">
        <v>436</v>
      </c>
      <c r="S276" s="302" t="s">
        <v>436</v>
      </c>
      <c r="T276" s="302" t="s">
        <v>436</v>
      </c>
      <c r="U276" s="302" t="s">
        <v>436</v>
      </c>
      <c r="V276" s="323"/>
      <c r="W276" s="382"/>
    </row>
    <row r="277" spans="1:23" s="283" customFormat="1" x14ac:dyDescent="0.25">
      <c r="A277" s="365" t="s">
        <v>39</v>
      </c>
      <c r="B277" s="290" t="s">
        <v>800</v>
      </c>
      <c r="C277" s="266" t="s">
        <v>906</v>
      </c>
      <c r="D277" s="302" t="s">
        <v>436</v>
      </c>
      <c r="E277" s="302" t="s">
        <v>436</v>
      </c>
      <c r="F277" s="302" t="s">
        <v>436</v>
      </c>
      <c r="G277" s="302" t="s">
        <v>436</v>
      </c>
      <c r="H277" s="302" t="s">
        <v>436</v>
      </c>
      <c r="I277" s="302" t="s">
        <v>436</v>
      </c>
      <c r="J277" s="302" t="s">
        <v>436</v>
      </c>
      <c r="K277" s="302" t="s">
        <v>436</v>
      </c>
      <c r="L277" s="302" t="s">
        <v>436</v>
      </c>
      <c r="M277" s="302" t="s">
        <v>436</v>
      </c>
      <c r="N277" s="302" t="s">
        <v>436</v>
      </c>
      <c r="O277" s="302" t="s">
        <v>436</v>
      </c>
      <c r="P277" s="302" t="s">
        <v>436</v>
      </c>
      <c r="Q277" s="302" t="s">
        <v>436</v>
      </c>
      <c r="R277" s="302" t="s">
        <v>436</v>
      </c>
      <c r="S277" s="302" t="s">
        <v>436</v>
      </c>
      <c r="T277" s="302" t="s">
        <v>436</v>
      </c>
      <c r="U277" s="302" t="s">
        <v>436</v>
      </c>
      <c r="V277" s="323"/>
      <c r="W277" s="382"/>
    </row>
    <row r="278" spans="1:23" s="283" customFormat="1" x14ac:dyDescent="0.25">
      <c r="A278" s="365" t="s">
        <v>41</v>
      </c>
      <c r="B278" s="291" t="s">
        <v>210</v>
      </c>
      <c r="C278" s="266" t="s">
        <v>906</v>
      </c>
      <c r="D278" s="302" t="s">
        <v>436</v>
      </c>
      <c r="E278" s="302" t="s">
        <v>436</v>
      </c>
      <c r="F278" s="302" t="s">
        <v>436</v>
      </c>
      <c r="G278" s="302" t="s">
        <v>436</v>
      </c>
      <c r="H278" s="302" t="s">
        <v>436</v>
      </c>
      <c r="I278" s="302" t="s">
        <v>436</v>
      </c>
      <c r="J278" s="302" t="s">
        <v>436</v>
      </c>
      <c r="K278" s="302" t="s">
        <v>436</v>
      </c>
      <c r="L278" s="302" t="s">
        <v>436</v>
      </c>
      <c r="M278" s="302" t="s">
        <v>436</v>
      </c>
      <c r="N278" s="302" t="s">
        <v>436</v>
      </c>
      <c r="O278" s="302" t="s">
        <v>436</v>
      </c>
      <c r="P278" s="302" t="s">
        <v>436</v>
      </c>
      <c r="Q278" s="302" t="s">
        <v>436</v>
      </c>
      <c r="R278" s="302" t="s">
        <v>436</v>
      </c>
      <c r="S278" s="302" t="s">
        <v>436</v>
      </c>
      <c r="T278" s="302" t="s">
        <v>436</v>
      </c>
      <c r="U278" s="302" t="s">
        <v>436</v>
      </c>
      <c r="V278" s="323"/>
      <c r="W278" s="382"/>
    </row>
    <row r="279" spans="1:23" s="283" customFormat="1" x14ac:dyDescent="0.25">
      <c r="A279" s="365" t="s">
        <v>40</v>
      </c>
      <c r="B279" s="290" t="s">
        <v>788</v>
      </c>
      <c r="C279" s="266" t="s">
        <v>906</v>
      </c>
      <c r="D279" s="302" t="s">
        <v>436</v>
      </c>
      <c r="E279" s="302" t="s">
        <v>436</v>
      </c>
      <c r="F279" s="302" t="s">
        <v>436</v>
      </c>
      <c r="G279" s="302" t="s">
        <v>436</v>
      </c>
      <c r="H279" s="302" t="s">
        <v>436</v>
      </c>
      <c r="I279" s="302" t="s">
        <v>436</v>
      </c>
      <c r="J279" s="302" t="s">
        <v>436</v>
      </c>
      <c r="K279" s="302" t="s">
        <v>436</v>
      </c>
      <c r="L279" s="302" t="s">
        <v>436</v>
      </c>
      <c r="M279" s="302" t="s">
        <v>436</v>
      </c>
      <c r="N279" s="302" t="s">
        <v>436</v>
      </c>
      <c r="O279" s="302" t="s">
        <v>436</v>
      </c>
      <c r="P279" s="302" t="s">
        <v>436</v>
      </c>
      <c r="Q279" s="302" t="s">
        <v>436</v>
      </c>
      <c r="R279" s="302" t="s">
        <v>436</v>
      </c>
      <c r="S279" s="302" t="s">
        <v>436</v>
      </c>
      <c r="T279" s="302" t="s">
        <v>436</v>
      </c>
      <c r="U279" s="302" t="s">
        <v>436</v>
      </c>
      <c r="V279" s="323"/>
      <c r="W279" s="382"/>
    </row>
    <row r="280" spans="1:23" s="283" customFormat="1" x14ac:dyDescent="0.25">
      <c r="A280" s="365" t="s">
        <v>42</v>
      </c>
      <c r="B280" s="291" t="s">
        <v>210</v>
      </c>
      <c r="C280" s="266" t="s">
        <v>906</v>
      </c>
      <c r="D280" s="302" t="s">
        <v>436</v>
      </c>
      <c r="E280" s="302" t="s">
        <v>436</v>
      </c>
      <c r="F280" s="302" t="s">
        <v>436</v>
      </c>
      <c r="G280" s="302" t="s">
        <v>436</v>
      </c>
      <c r="H280" s="302" t="s">
        <v>436</v>
      </c>
      <c r="I280" s="302" t="s">
        <v>436</v>
      </c>
      <c r="J280" s="302" t="s">
        <v>436</v>
      </c>
      <c r="K280" s="302" t="s">
        <v>436</v>
      </c>
      <c r="L280" s="302" t="s">
        <v>436</v>
      </c>
      <c r="M280" s="302" t="s">
        <v>436</v>
      </c>
      <c r="N280" s="302" t="s">
        <v>436</v>
      </c>
      <c r="O280" s="302" t="s">
        <v>436</v>
      </c>
      <c r="P280" s="302" t="s">
        <v>436</v>
      </c>
      <c r="Q280" s="302" t="s">
        <v>436</v>
      </c>
      <c r="R280" s="302" t="s">
        <v>436</v>
      </c>
      <c r="S280" s="302" t="s">
        <v>436</v>
      </c>
      <c r="T280" s="302" t="s">
        <v>436</v>
      </c>
      <c r="U280" s="302" t="s">
        <v>436</v>
      </c>
      <c r="V280" s="323"/>
      <c r="W280" s="382"/>
    </row>
    <row r="281" spans="1:23" s="283" customFormat="1" x14ac:dyDescent="0.25">
      <c r="A281" s="365" t="s">
        <v>945</v>
      </c>
      <c r="B281" s="288" t="s">
        <v>953</v>
      </c>
      <c r="C281" s="266" t="s">
        <v>906</v>
      </c>
      <c r="D281" s="302" t="s">
        <v>436</v>
      </c>
      <c r="E281" s="302" t="s">
        <v>436</v>
      </c>
      <c r="F281" s="302" t="s">
        <v>436</v>
      </c>
      <c r="G281" s="302" t="s">
        <v>436</v>
      </c>
      <c r="H281" s="302" t="s">
        <v>436</v>
      </c>
      <c r="I281" s="302" t="s">
        <v>436</v>
      </c>
      <c r="J281" s="302" t="s">
        <v>436</v>
      </c>
      <c r="K281" s="302" t="s">
        <v>436</v>
      </c>
      <c r="L281" s="302" t="s">
        <v>436</v>
      </c>
      <c r="M281" s="302" t="s">
        <v>436</v>
      </c>
      <c r="N281" s="302" t="s">
        <v>436</v>
      </c>
      <c r="O281" s="302" t="s">
        <v>436</v>
      </c>
      <c r="P281" s="302" t="s">
        <v>436</v>
      </c>
      <c r="Q281" s="302" t="s">
        <v>436</v>
      </c>
      <c r="R281" s="302" t="s">
        <v>436</v>
      </c>
      <c r="S281" s="302" t="s">
        <v>436</v>
      </c>
      <c r="T281" s="302" t="s">
        <v>436</v>
      </c>
      <c r="U281" s="302" t="s">
        <v>436</v>
      </c>
      <c r="V281" s="323"/>
      <c r="W281" s="382"/>
    </row>
    <row r="282" spans="1:23" s="283" customFormat="1" x14ac:dyDescent="0.25">
      <c r="A282" s="365" t="s">
        <v>946</v>
      </c>
      <c r="B282" s="290" t="s">
        <v>210</v>
      </c>
      <c r="C282" s="266" t="s">
        <v>906</v>
      </c>
      <c r="D282" s="302" t="s">
        <v>436</v>
      </c>
      <c r="E282" s="302" t="s">
        <v>436</v>
      </c>
      <c r="F282" s="302" t="s">
        <v>436</v>
      </c>
      <c r="G282" s="302" t="s">
        <v>436</v>
      </c>
      <c r="H282" s="302" t="s">
        <v>436</v>
      </c>
      <c r="I282" s="302" t="s">
        <v>436</v>
      </c>
      <c r="J282" s="302" t="s">
        <v>436</v>
      </c>
      <c r="K282" s="302" t="s">
        <v>436</v>
      </c>
      <c r="L282" s="302" t="s">
        <v>436</v>
      </c>
      <c r="M282" s="302" t="s">
        <v>436</v>
      </c>
      <c r="N282" s="302" t="s">
        <v>436</v>
      </c>
      <c r="O282" s="302" t="s">
        <v>436</v>
      </c>
      <c r="P282" s="302" t="s">
        <v>436</v>
      </c>
      <c r="Q282" s="302" t="s">
        <v>436</v>
      </c>
      <c r="R282" s="302" t="s">
        <v>436</v>
      </c>
      <c r="S282" s="302" t="s">
        <v>436</v>
      </c>
      <c r="T282" s="302" t="s">
        <v>436</v>
      </c>
      <c r="U282" s="302" t="s">
        <v>436</v>
      </c>
      <c r="V282" s="323"/>
      <c r="W282" s="382"/>
    </row>
    <row r="283" spans="1:23" s="283" customFormat="1" x14ac:dyDescent="0.25">
      <c r="A283" s="365" t="s">
        <v>725</v>
      </c>
      <c r="B283" s="289" t="s">
        <v>84</v>
      </c>
      <c r="C283" s="266" t="s">
        <v>906</v>
      </c>
      <c r="D283" s="278">
        <v>196.01</v>
      </c>
      <c r="E283" s="302">
        <v>224.62</v>
      </c>
      <c r="F283" s="302">
        <v>229.2</v>
      </c>
      <c r="G283" s="302" t="s">
        <v>436</v>
      </c>
      <c r="H283" s="305">
        <v>316.37</v>
      </c>
      <c r="I283" s="302" t="s">
        <v>436</v>
      </c>
      <c r="J283" s="302" t="s">
        <v>436</v>
      </c>
      <c r="K283" s="302" t="s">
        <v>436</v>
      </c>
      <c r="L283" s="302" t="s">
        <v>436</v>
      </c>
      <c r="M283" s="302" t="s">
        <v>436</v>
      </c>
      <c r="N283" s="302" t="s">
        <v>436</v>
      </c>
      <c r="O283" s="302" t="s">
        <v>436</v>
      </c>
      <c r="P283" s="302" t="s">
        <v>436</v>
      </c>
      <c r="Q283" s="302" t="s">
        <v>436</v>
      </c>
      <c r="R283" s="302" t="s">
        <v>436</v>
      </c>
      <c r="S283" s="302" t="s">
        <v>436</v>
      </c>
      <c r="T283" s="302" t="s">
        <v>436</v>
      </c>
      <c r="U283" s="302" t="s">
        <v>436</v>
      </c>
      <c r="V283" s="323"/>
      <c r="W283" s="382"/>
    </row>
    <row r="284" spans="1:23" s="283" customFormat="1" x14ac:dyDescent="0.25">
      <c r="A284" s="365" t="s">
        <v>830</v>
      </c>
      <c r="B284" s="288" t="s">
        <v>721</v>
      </c>
      <c r="C284" s="266" t="s">
        <v>906</v>
      </c>
      <c r="D284" s="302" t="s">
        <v>436</v>
      </c>
      <c r="E284" s="302" t="s">
        <v>436</v>
      </c>
      <c r="F284" s="302" t="s">
        <v>436</v>
      </c>
      <c r="G284" s="302" t="s">
        <v>436</v>
      </c>
      <c r="H284" s="305" t="s">
        <v>436</v>
      </c>
      <c r="I284" s="302" t="s">
        <v>436</v>
      </c>
      <c r="J284" s="302" t="s">
        <v>436</v>
      </c>
      <c r="K284" s="302" t="s">
        <v>436</v>
      </c>
      <c r="L284" s="302" t="s">
        <v>436</v>
      </c>
      <c r="M284" s="302"/>
      <c r="N284" s="302"/>
      <c r="O284" s="302" t="s">
        <v>436</v>
      </c>
      <c r="P284" s="302"/>
      <c r="Q284" s="302"/>
      <c r="R284" s="302" t="s">
        <v>436</v>
      </c>
      <c r="S284" s="302"/>
      <c r="T284" s="302"/>
      <c r="U284" s="302" t="s">
        <v>436</v>
      </c>
      <c r="V284" s="323"/>
      <c r="W284" s="382"/>
    </row>
    <row r="285" spans="1:23" s="283" customFormat="1" x14ac:dyDescent="0.25">
      <c r="A285" s="365" t="s">
        <v>831</v>
      </c>
      <c r="B285" s="290" t="s">
        <v>210</v>
      </c>
      <c r="C285" s="266" t="s">
        <v>906</v>
      </c>
      <c r="D285" s="302" t="s">
        <v>436</v>
      </c>
      <c r="E285" s="302" t="s">
        <v>436</v>
      </c>
      <c r="F285" s="302" t="s">
        <v>436</v>
      </c>
      <c r="G285" s="302" t="s">
        <v>436</v>
      </c>
      <c r="H285" s="305" t="s">
        <v>436</v>
      </c>
      <c r="I285" s="302" t="s">
        <v>436</v>
      </c>
      <c r="J285" s="302" t="s">
        <v>436</v>
      </c>
      <c r="K285" s="302" t="s">
        <v>436</v>
      </c>
      <c r="L285" s="302" t="s">
        <v>436</v>
      </c>
      <c r="M285" s="302"/>
      <c r="N285" s="302"/>
      <c r="O285" s="302" t="s">
        <v>436</v>
      </c>
      <c r="P285" s="302"/>
      <c r="Q285" s="302"/>
      <c r="R285" s="302" t="s">
        <v>436</v>
      </c>
      <c r="S285" s="302"/>
      <c r="T285" s="302"/>
      <c r="U285" s="302" t="s">
        <v>436</v>
      </c>
      <c r="V285" s="323"/>
      <c r="W285" s="382"/>
    </row>
    <row r="286" spans="1:23" s="283" customFormat="1" x14ac:dyDescent="0.25">
      <c r="A286" s="365" t="s">
        <v>832</v>
      </c>
      <c r="B286" s="288" t="s">
        <v>85</v>
      </c>
      <c r="C286" s="266" t="s">
        <v>906</v>
      </c>
      <c r="D286" s="278">
        <v>32.78</v>
      </c>
      <c r="E286" s="302">
        <v>52.81</v>
      </c>
      <c r="F286" s="302">
        <v>27.27</v>
      </c>
      <c r="G286" s="302" t="s">
        <v>436</v>
      </c>
      <c r="H286" s="305">
        <v>33.692999999999998</v>
      </c>
      <c r="I286" s="302" t="s">
        <v>436</v>
      </c>
      <c r="J286" s="302" t="s">
        <v>436</v>
      </c>
      <c r="K286" s="302" t="s">
        <v>436</v>
      </c>
      <c r="L286" s="302" t="s">
        <v>436</v>
      </c>
      <c r="M286" s="302"/>
      <c r="N286" s="302"/>
      <c r="O286" s="302" t="s">
        <v>436</v>
      </c>
      <c r="P286" s="302"/>
      <c r="Q286" s="302"/>
      <c r="R286" s="302" t="s">
        <v>436</v>
      </c>
      <c r="S286" s="302"/>
      <c r="T286" s="302"/>
      <c r="U286" s="302" t="s">
        <v>436</v>
      </c>
      <c r="V286" s="323"/>
      <c r="W286" s="382"/>
    </row>
    <row r="287" spans="1:23" s="283" customFormat="1" x14ac:dyDescent="0.25">
      <c r="A287" s="365" t="s">
        <v>834</v>
      </c>
      <c r="B287" s="290" t="s">
        <v>795</v>
      </c>
      <c r="C287" s="266" t="s">
        <v>906</v>
      </c>
      <c r="D287" s="302" t="s">
        <v>436</v>
      </c>
      <c r="E287" s="302" t="s">
        <v>436</v>
      </c>
      <c r="F287" s="302" t="s">
        <v>436</v>
      </c>
      <c r="G287" s="302" t="s">
        <v>436</v>
      </c>
      <c r="H287" s="302" t="s">
        <v>436</v>
      </c>
      <c r="I287" s="302" t="s">
        <v>436</v>
      </c>
      <c r="J287" s="302" t="s">
        <v>436</v>
      </c>
      <c r="K287" s="302" t="s">
        <v>436</v>
      </c>
      <c r="L287" s="302" t="s">
        <v>436</v>
      </c>
      <c r="M287" s="302"/>
      <c r="N287" s="302"/>
      <c r="O287" s="302" t="s">
        <v>436</v>
      </c>
      <c r="P287" s="302"/>
      <c r="Q287" s="302"/>
      <c r="R287" s="302" t="s">
        <v>436</v>
      </c>
      <c r="S287" s="302"/>
      <c r="T287" s="302"/>
      <c r="U287" s="302" t="s">
        <v>436</v>
      </c>
      <c r="V287" s="323"/>
      <c r="W287" s="382"/>
    </row>
    <row r="288" spans="1:23" s="283" customFormat="1" x14ac:dyDescent="0.25">
      <c r="A288" s="365" t="s">
        <v>835</v>
      </c>
      <c r="B288" s="291" t="s">
        <v>210</v>
      </c>
      <c r="C288" s="266" t="s">
        <v>906</v>
      </c>
      <c r="D288" s="302" t="s">
        <v>436</v>
      </c>
      <c r="E288" s="302" t="s">
        <v>436</v>
      </c>
      <c r="F288" s="302" t="s">
        <v>436</v>
      </c>
      <c r="G288" s="302" t="s">
        <v>436</v>
      </c>
      <c r="H288" s="302" t="s">
        <v>436</v>
      </c>
      <c r="I288" s="302" t="s">
        <v>436</v>
      </c>
      <c r="J288" s="302" t="s">
        <v>436</v>
      </c>
      <c r="K288" s="302" t="s">
        <v>436</v>
      </c>
      <c r="L288" s="302" t="s">
        <v>436</v>
      </c>
      <c r="M288" s="302"/>
      <c r="N288" s="302"/>
      <c r="O288" s="302" t="s">
        <v>436</v>
      </c>
      <c r="P288" s="302"/>
      <c r="Q288" s="302"/>
      <c r="R288" s="302" t="s">
        <v>436</v>
      </c>
      <c r="S288" s="302"/>
      <c r="T288" s="302"/>
      <c r="U288" s="302" t="s">
        <v>436</v>
      </c>
      <c r="V288" s="323"/>
      <c r="W288" s="382"/>
    </row>
    <row r="289" spans="1:23" s="283" customFormat="1" x14ac:dyDescent="0.25">
      <c r="A289" s="365" t="s">
        <v>836</v>
      </c>
      <c r="B289" s="290" t="s">
        <v>856</v>
      </c>
      <c r="C289" s="266" t="s">
        <v>906</v>
      </c>
      <c r="D289" s="278">
        <v>32.78</v>
      </c>
      <c r="E289" s="302">
        <v>52.81</v>
      </c>
      <c r="F289" s="302">
        <v>27.27</v>
      </c>
      <c r="G289" s="302" t="s">
        <v>436</v>
      </c>
      <c r="H289" s="305">
        <v>33.692999999999998</v>
      </c>
      <c r="I289" s="302" t="s">
        <v>436</v>
      </c>
      <c r="J289" s="302" t="s">
        <v>436</v>
      </c>
      <c r="K289" s="302" t="s">
        <v>436</v>
      </c>
      <c r="L289" s="302" t="s">
        <v>436</v>
      </c>
      <c r="M289" s="302" t="s">
        <v>436</v>
      </c>
      <c r="N289" s="302" t="s">
        <v>436</v>
      </c>
      <c r="O289" s="302" t="s">
        <v>436</v>
      </c>
      <c r="P289" s="302" t="s">
        <v>436</v>
      </c>
      <c r="Q289" s="302" t="s">
        <v>436</v>
      </c>
      <c r="R289" s="302" t="s">
        <v>436</v>
      </c>
      <c r="S289" s="302" t="s">
        <v>436</v>
      </c>
      <c r="T289" s="302" t="s">
        <v>436</v>
      </c>
      <c r="U289" s="302" t="s">
        <v>436</v>
      </c>
      <c r="V289" s="323"/>
      <c r="W289" s="382"/>
    </row>
    <row r="290" spans="1:23" s="283" customFormat="1" x14ac:dyDescent="0.25">
      <c r="A290" s="365" t="s">
        <v>837</v>
      </c>
      <c r="B290" s="291" t="s">
        <v>210</v>
      </c>
      <c r="C290" s="266" t="s">
        <v>906</v>
      </c>
      <c r="D290" s="302" t="s">
        <v>436</v>
      </c>
      <c r="E290" s="302" t="s">
        <v>436</v>
      </c>
      <c r="F290" s="302" t="s">
        <v>436</v>
      </c>
      <c r="G290" s="302" t="s">
        <v>436</v>
      </c>
      <c r="H290" s="302" t="s">
        <v>436</v>
      </c>
      <c r="I290" s="302" t="s">
        <v>436</v>
      </c>
      <c r="J290" s="302" t="s">
        <v>436</v>
      </c>
      <c r="K290" s="302" t="s">
        <v>436</v>
      </c>
      <c r="L290" s="302" t="s">
        <v>436</v>
      </c>
      <c r="M290" s="302" t="s">
        <v>436</v>
      </c>
      <c r="N290" s="302" t="s">
        <v>436</v>
      </c>
      <c r="O290" s="302" t="s">
        <v>436</v>
      </c>
      <c r="P290" s="302" t="s">
        <v>436</v>
      </c>
      <c r="Q290" s="302" t="s">
        <v>436</v>
      </c>
      <c r="R290" s="302" t="s">
        <v>436</v>
      </c>
      <c r="S290" s="302" t="s">
        <v>436</v>
      </c>
      <c r="T290" s="302" t="s">
        <v>436</v>
      </c>
      <c r="U290" s="302" t="s">
        <v>436</v>
      </c>
      <c r="V290" s="323"/>
      <c r="W290" s="382"/>
    </row>
    <row r="291" spans="1:23" s="283" customFormat="1" ht="25.5" x14ac:dyDescent="0.25">
      <c r="A291" s="365" t="s">
        <v>833</v>
      </c>
      <c r="B291" s="288" t="s">
        <v>1065</v>
      </c>
      <c r="C291" s="266" t="s">
        <v>906</v>
      </c>
      <c r="D291" s="302" t="s">
        <v>436</v>
      </c>
      <c r="E291" s="302" t="s">
        <v>436</v>
      </c>
      <c r="F291" s="302" t="s">
        <v>436</v>
      </c>
      <c r="G291" s="302" t="s">
        <v>436</v>
      </c>
      <c r="H291" s="302" t="s">
        <v>436</v>
      </c>
      <c r="I291" s="302" t="s">
        <v>436</v>
      </c>
      <c r="J291" s="302" t="s">
        <v>436</v>
      </c>
      <c r="K291" s="302" t="s">
        <v>436</v>
      </c>
      <c r="L291" s="302" t="s">
        <v>436</v>
      </c>
      <c r="M291" s="302" t="s">
        <v>436</v>
      </c>
      <c r="N291" s="302" t="s">
        <v>436</v>
      </c>
      <c r="O291" s="302" t="s">
        <v>436</v>
      </c>
      <c r="P291" s="302" t="s">
        <v>436</v>
      </c>
      <c r="Q291" s="302" t="s">
        <v>436</v>
      </c>
      <c r="R291" s="302" t="s">
        <v>436</v>
      </c>
      <c r="S291" s="302" t="s">
        <v>436</v>
      </c>
      <c r="T291" s="302" t="s">
        <v>436</v>
      </c>
      <c r="U291" s="302" t="s">
        <v>436</v>
      </c>
      <c r="V291" s="323"/>
      <c r="W291" s="382"/>
    </row>
    <row r="292" spans="1:23" s="283" customFormat="1" x14ac:dyDescent="0.25">
      <c r="A292" s="365" t="s">
        <v>838</v>
      </c>
      <c r="B292" s="290" t="s">
        <v>210</v>
      </c>
      <c r="C292" s="266" t="s">
        <v>906</v>
      </c>
      <c r="D292" s="302" t="s">
        <v>436</v>
      </c>
      <c r="E292" s="302" t="s">
        <v>436</v>
      </c>
      <c r="F292" s="302" t="s">
        <v>436</v>
      </c>
      <c r="G292" s="302" t="s">
        <v>436</v>
      </c>
      <c r="H292" s="302" t="s">
        <v>436</v>
      </c>
      <c r="I292" s="302" t="s">
        <v>436</v>
      </c>
      <c r="J292" s="302" t="s">
        <v>436</v>
      </c>
      <c r="K292" s="302" t="s">
        <v>436</v>
      </c>
      <c r="L292" s="302" t="s">
        <v>436</v>
      </c>
      <c r="M292" s="302" t="s">
        <v>436</v>
      </c>
      <c r="N292" s="302" t="s">
        <v>436</v>
      </c>
      <c r="O292" s="302" t="s">
        <v>436</v>
      </c>
      <c r="P292" s="302" t="s">
        <v>436</v>
      </c>
      <c r="Q292" s="302" t="s">
        <v>436</v>
      </c>
      <c r="R292" s="302" t="s">
        <v>436</v>
      </c>
      <c r="S292" s="302" t="s">
        <v>436</v>
      </c>
      <c r="T292" s="302" t="s">
        <v>436</v>
      </c>
      <c r="U292" s="302" t="s">
        <v>436</v>
      </c>
      <c r="V292" s="323"/>
      <c r="W292" s="382"/>
    </row>
    <row r="293" spans="1:23" s="283" customFormat="1" x14ac:dyDescent="0.25">
      <c r="A293" s="365" t="s">
        <v>839</v>
      </c>
      <c r="B293" s="288" t="s">
        <v>857</v>
      </c>
      <c r="C293" s="266" t="s">
        <v>906</v>
      </c>
      <c r="D293" s="302" t="s">
        <v>436</v>
      </c>
      <c r="E293" s="302" t="s">
        <v>436</v>
      </c>
      <c r="F293" s="302" t="s">
        <v>436</v>
      </c>
      <c r="G293" s="302" t="s">
        <v>436</v>
      </c>
      <c r="H293" s="302" t="s">
        <v>436</v>
      </c>
      <c r="I293" s="302" t="s">
        <v>436</v>
      </c>
      <c r="J293" s="302" t="s">
        <v>436</v>
      </c>
      <c r="K293" s="302" t="s">
        <v>436</v>
      </c>
      <c r="L293" s="302" t="s">
        <v>436</v>
      </c>
      <c r="M293" s="302" t="s">
        <v>436</v>
      </c>
      <c r="N293" s="302" t="s">
        <v>436</v>
      </c>
      <c r="O293" s="302" t="s">
        <v>436</v>
      </c>
      <c r="P293" s="302" t="s">
        <v>436</v>
      </c>
      <c r="Q293" s="302" t="s">
        <v>436</v>
      </c>
      <c r="R293" s="302" t="s">
        <v>436</v>
      </c>
      <c r="S293" s="302" t="s">
        <v>436</v>
      </c>
      <c r="T293" s="302" t="s">
        <v>436</v>
      </c>
      <c r="U293" s="302" t="s">
        <v>436</v>
      </c>
      <c r="V293" s="323"/>
      <c r="W293" s="382"/>
    </row>
    <row r="294" spans="1:23" s="283" customFormat="1" x14ac:dyDescent="0.25">
      <c r="A294" s="365" t="s">
        <v>844</v>
      </c>
      <c r="B294" s="290" t="s">
        <v>210</v>
      </c>
      <c r="C294" s="266" t="s">
        <v>906</v>
      </c>
      <c r="D294" s="302" t="s">
        <v>436</v>
      </c>
      <c r="E294" s="302" t="s">
        <v>436</v>
      </c>
      <c r="F294" s="302" t="s">
        <v>436</v>
      </c>
      <c r="G294" s="302" t="s">
        <v>436</v>
      </c>
      <c r="H294" s="302" t="s">
        <v>436</v>
      </c>
      <c r="I294" s="302" t="s">
        <v>436</v>
      </c>
      <c r="J294" s="302" t="s">
        <v>436</v>
      </c>
      <c r="K294" s="302" t="s">
        <v>436</v>
      </c>
      <c r="L294" s="302" t="s">
        <v>436</v>
      </c>
      <c r="M294" s="302" t="s">
        <v>436</v>
      </c>
      <c r="N294" s="302" t="s">
        <v>436</v>
      </c>
      <c r="O294" s="302" t="s">
        <v>436</v>
      </c>
      <c r="P294" s="302" t="s">
        <v>436</v>
      </c>
      <c r="Q294" s="302" t="s">
        <v>436</v>
      </c>
      <c r="R294" s="302" t="s">
        <v>436</v>
      </c>
      <c r="S294" s="302" t="s">
        <v>436</v>
      </c>
      <c r="T294" s="302" t="s">
        <v>436</v>
      </c>
      <c r="U294" s="302" t="s">
        <v>436</v>
      </c>
      <c r="V294" s="323"/>
      <c r="W294" s="382"/>
    </row>
    <row r="295" spans="1:23" s="283" customFormat="1" x14ac:dyDescent="0.25">
      <c r="A295" s="365" t="s">
        <v>840</v>
      </c>
      <c r="B295" s="288" t="s">
        <v>858</v>
      </c>
      <c r="C295" s="266" t="s">
        <v>906</v>
      </c>
      <c r="D295" s="408">
        <v>24.01</v>
      </c>
      <c r="E295" s="302" t="s">
        <v>436</v>
      </c>
      <c r="F295" s="302">
        <v>27.8</v>
      </c>
      <c r="G295" s="302" t="s">
        <v>436</v>
      </c>
      <c r="H295" s="305">
        <v>28.608000000000001</v>
      </c>
      <c r="I295" s="302" t="s">
        <v>436</v>
      </c>
      <c r="J295" s="302" t="s">
        <v>436</v>
      </c>
      <c r="K295" s="302" t="s">
        <v>436</v>
      </c>
      <c r="L295" s="302" t="s">
        <v>436</v>
      </c>
      <c r="M295" s="302" t="s">
        <v>436</v>
      </c>
      <c r="N295" s="302" t="s">
        <v>436</v>
      </c>
      <c r="O295" s="302" t="s">
        <v>436</v>
      </c>
      <c r="P295" s="302" t="s">
        <v>436</v>
      </c>
      <c r="Q295" s="302" t="s">
        <v>436</v>
      </c>
      <c r="R295" s="302" t="s">
        <v>436</v>
      </c>
      <c r="S295" s="302" t="s">
        <v>436</v>
      </c>
      <c r="T295" s="302" t="s">
        <v>436</v>
      </c>
      <c r="U295" s="302" t="s">
        <v>436</v>
      </c>
      <c r="V295" s="323"/>
      <c r="W295" s="382"/>
    </row>
    <row r="296" spans="1:23" s="283" customFormat="1" x14ac:dyDescent="0.25">
      <c r="A296" s="365" t="s">
        <v>845</v>
      </c>
      <c r="B296" s="290" t="s">
        <v>210</v>
      </c>
      <c r="C296" s="266" t="s">
        <v>906</v>
      </c>
      <c r="D296" s="302" t="s">
        <v>436</v>
      </c>
      <c r="E296" s="302" t="s">
        <v>436</v>
      </c>
      <c r="F296" s="302" t="s">
        <v>436</v>
      </c>
      <c r="G296" s="302" t="s">
        <v>436</v>
      </c>
      <c r="H296" s="302" t="s">
        <v>436</v>
      </c>
      <c r="I296" s="302" t="s">
        <v>436</v>
      </c>
      <c r="J296" s="302" t="s">
        <v>436</v>
      </c>
      <c r="K296" s="302" t="s">
        <v>436</v>
      </c>
      <c r="L296" s="302" t="s">
        <v>436</v>
      </c>
      <c r="M296" s="302" t="s">
        <v>436</v>
      </c>
      <c r="N296" s="302" t="s">
        <v>436</v>
      </c>
      <c r="O296" s="302" t="s">
        <v>436</v>
      </c>
      <c r="P296" s="302" t="s">
        <v>436</v>
      </c>
      <c r="Q296" s="302" t="s">
        <v>436</v>
      </c>
      <c r="R296" s="302" t="s">
        <v>436</v>
      </c>
      <c r="S296" s="302" t="s">
        <v>436</v>
      </c>
      <c r="T296" s="302" t="s">
        <v>436</v>
      </c>
      <c r="U296" s="302" t="s">
        <v>436</v>
      </c>
      <c r="V296" s="323"/>
      <c r="W296" s="382"/>
    </row>
    <row r="297" spans="1:23" s="283" customFormat="1" x14ac:dyDescent="0.25">
      <c r="A297" s="365" t="s">
        <v>841</v>
      </c>
      <c r="B297" s="288" t="s">
        <v>859</v>
      </c>
      <c r="C297" s="266" t="s">
        <v>906</v>
      </c>
      <c r="D297" s="408">
        <v>91.52</v>
      </c>
      <c r="E297" s="302">
        <v>108.16</v>
      </c>
      <c r="F297" s="302">
        <v>94.09</v>
      </c>
      <c r="G297" s="302" t="s">
        <v>436</v>
      </c>
      <c r="H297" s="305">
        <v>94.117000000000004</v>
      </c>
      <c r="I297" s="302" t="s">
        <v>436</v>
      </c>
      <c r="J297" s="302" t="s">
        <v>436</v>
      </c>
      <c r="K297" s="302" t="s">
        <v>436</v>
      </c>
      <c r="L297" s="302" t="s">
        <v>436</v>
      </c>
      <c r="M297" s="302" t="s">
        <v>436</v>
      </c>
      <c r="N297" s="302" t="s">
        <v>436</v>
      </c>
      <c r="O297" s="302" t="s">
        <v>436</v>
      </c>
      <c r="P297" s="302" t="s">
        <v>436</v>
      </c>
      <c r="Q297" s="302" t="s">
        <v>436</v>
      </c>
      <c r="R297" s="302" t="s">
        <v>436</v>
      </c>
      <c r="S297" s="302" t="s">
        <v>436</v>
      </c>
      <c r="T297" s="302" t="s">
        <v>436</v>
      </c>
      <c r="U297" s="302" t="s">
        <v>436</v>
      </c>
      <c r="V297" s="323"/>
      <c r="W297" s="382"/>
    </row>
    <row r="298" spans="1:23" s="283" customFormat="1" x14ac:dyDescent="0.25">
      <c r="A298" s="365" t="s">
        <v>846</v>
      </c>
      <c r="B298" s="290" t="s">
        <v>210</v>
      </c>
      <c r="C298" s="266" t="s">
        <v>906</v>
      </c>
      <c r="D298" s="302" t="s">
        <v>436</v>
      </c>
      <c r="E298" s="302" t="s">
        <v>436</v>
      </c>
      <c r="F298" s="302" t="s">
        <v>436</v>
      </c>
      <c r="G298" s="302" t="s">
        <v>436</v>
      </c>
      <c r="H298" s="302" t="s">
        <v>436</v>
      </c>
      <c r="I298" s="302" t="s">
        <v>436</v>
      </c>
      <c r="J298" s="302" t="s">
        <v>436</v>
      </c>
      <c r="K298" s="302" t="s">
        <v>436</v>
      </c>
      <c r="L298" s="302" t="s">
        <v>436</v>
      </c>
      <c r="M298" s="302" t="s">
        <v>436</v>
      </c>
      <c r="N298" s="302" t="s">
        <v>436</v>
      </c>
      <c r="O298" s="302" t="s">
        <v>436</v>
      </c>
      <c r="P298" s="302" t="s">
        <v>436</v>
      </c>
      <c r="Q298" s="302" t="s">
        <v>436</v>
      </c>
      <c r="R298" s="302" t="s">
        <v>436</v>
      </c>
      <c r="S298" s="302" t="s">
        <v>436</v>
      </c>
      <c r="T298" s="302" t="s">
        <v>436</v>
      </c>
      <c r="U298" s="302" t="s">
        <v>436</v>
      </c>
      <c r="V298" s="323"/>
      <c r="W298" s="382"/>
    </row>
    <row r="299" spans="1:23" s="283" customFormat="1" x14ac:dyDescent="0.25">
      <c r="A299" s="365" t="s">
        <v>842</v>
      </c>
      <c r="B299" s="288" t="s">
        <v>860</v>
      </c>
      <c r="C299" s="266" t="s">
        <v>906</v>
      </c>
      <c r="D299" s="302" t="s">
        <v>436</v>
      </c>
      <c r="E299" s="302" t="s">
        <v>436</v>
      </c>
      <c r="F299" s="302" t="s">
        <v>436</v>
      </c>
      <c r="G299" s="302" t="s">
        <v>436</v>
      </c>
      <c r="H299" s="302" t="s">
        <v>436</v>
      </c>
      <c r="I299" s="302" t="s">
        <v>436</v>
      </c>
      <c r="J299" s="302" t="s">
        <v>436</v>
      </c>
      <c r="K299" s="302" t="s">
        <v>436</v>
      </c>
      <c r="L299" s="302" t="s">
        <v>436</v>
      </c>
      <c r="M299" s="302" t="s">
        <v>436</v>
      </c>
      <c r="N299" s="302" t="s">
        <v>436</v>
      </c>
      <c r="O299" s="302" t="s">
        <v>436</v>
      </c>
      <c r="P299" s="302" t="s">
        <v>436</v>
      </c>
      <c r="Q299" s="302" t="s">
        <v>436</v>
      </c>
      <c r="R299" s="302" t="s">
        <v>436</v>
      </c>
      <c r="S299" s="302" t="s">
        <v>436</v>
      </c>
      <c r="T299" s="302" t="s">
        <v>436</v>
      </c>
      <c r="U299" s="302" t="s">
        <v>436</v>
      </c>
      <c r="V299" s="323"/>
      <c r="W299" s="382"/>
    </row>
    <row r="300" spans="1:23" s="283" customFormat="1" x14ac:dyDescent="0.25">
      <c r="A300" s="365" t="s">
        <v>847</v>
      </c>
      <c r="B300" s="290" t="s">
        <v>210</v>
      </c>
      <c r="C300" s="266" t="s">
        <v>906</v>
      </c>
      <c r="D300" s="302" t="s">
        <v>436</v>
      </c>
      <c r="E300" s="302" t="s">
        <v>436</v>
      </c>
      <c r="F300" s="302" t="s">
        <v>436</v>
      </c>
      <c r="G300" s="302" t="s">
        <v>436</v>
      </c>
      <c r="H300" s="302" t="s">
        <v>436</v>
      </c>
      <c r="I300" s="302" t="s">
        <v>436</v>
      </c>
      <c r="J300" s="302" t="s">
        <v>436</v>
      </c>
      <c r="K300" s="302" t="s">
        <v>436</v>
      </c>
      <c r="L300" s="302" t="s">
        <v>436</v>
      </c>
      <c r="M300" s="302" t="s">
        <v>436</v>
      </c>
      <c r="N300" s="302" t="s">
        <v>436</v>
      </c>
      <c r="O300" s="302" t="s">
        <v>436</v>
      </c>
      <c r="P300" s="302" t="s">
        <v>436</v>
      </c>
      <c r="Q300" s="302" t="s">
        <v>436</v>
      </c>
      <c r="R300" s="302" t="s">
        <v>436</v>
      </c>
      <c r="S300" s="302" t="s">
        <v>436</v>
      </c>
      <c r="T300" s="302" t="s">
        <v>436</v>
      </c>
      <c r="U300" s="302" t="s">
        <v>436</v>
      </c>
      <c r="V300" s="323"/>
      <c r="W300" s="382"/>
    </row>
    <row r="301" spans="1:23" s="283" customFormat="1" ht="25.5" x14ac:dyDescent="0.25">
      <c r="A301" s="365" t="s">
        <v>843</v>
      </c>
      <c r="B301" s="288" t="s">
        <v>891</v>
      </c>
      <c r="C301" s="266" t="s">
        <v>906</v>
      </c>
      <c r="D301" s="302" t="s">
        <v>436</v>
      </c>
      <c r="E301" s="302" t="s">
        <v>436</v>
      </c>
      <c r="F301" s="302" t="s">
        <v>436</v>
      </c>
      <c r="G301" s="302" t="s">
        <v>436</v>
      </c>
      <c r="H301" s="302" t="s">
        <v>436</v>
      </c>
      <c r="I301" s="302" t="s">
        <v>436</v>
      </c>
      <c r="J301" s="302" t="s">
        <v>436</v>
      </c>
      <c r="K301" s="302" t="s">
        <v>436</v>
      </c>
      <c r="L301" s="302" t="s">
        <v>436</v>
      </c>
      <c r="M301" s="302" t="s">
        <v>436</v>
      </c>
      <c r="N301" s="302" t="s">
        <v>436</v>
      </c>
      <c r="O301" s="302" t="s">
        <v>436</v>
      </c>
      <c r="P301" s="302" t="s">
        <v>436</v>
      </c>
      <c r="Q301" s="302" t="s">
        <v>436</v>
      </c>
      <c r="R301" s="302" t="s">
        <v>436</v>
      </c>
      <c r="S301" s="302" t="s">
        <v>436</v>
      </c>
      <c r="T301" s="302" t="s">
        <v>436</v>
      </c>
      <c r="U301" s="302" t="s">
        <v>436</v>
      </c>
      <c r="V301" s="323"/>
      <c r="W301" s="382"/>
    </row>
    <row r="302" spans="1:23" s="283" customFormat="1" x14ac:dyDescent="0.25">
      <c r="A302" s="365" t="s">
        <v>848</v>
      </c>
      <c r="B302" s="290" t="s">
        <v>210</v>
      </c>
      <c r="C302" s="266" t="s">
        <v>906</v>
      </c>
      <c r="D302" s="302" t="s">
        <v>436</v>
      </c>
      <c r="E302" s="302" t="s">
        <v>436</v>
      </c>
      <c r="F302" s="302" t="s">
        <v>436</v>
      </c>
      <c r="G302" s="302" t="s">
        <v>436</v>
      </c>
      <c r="H302" s="302" t="s">
        <v>436</v>
      </c>
      <c r="I302" s="302" t="s">
        <v>436</v>
      </c>
      <c r="J302" s="302" t="s">
        <v>436</v>
      </c>
      <c r="K302" s="302" t="s">
        <v>436</v>
      </c>
      <c r="L302" s="302" t="s">
        <v>436</v>
      </c>
      <c r="M302" s="302" t="s">
        <v>436</v>
      </c>
      <c r="N302" s="302" t="s">
        <v>436</v>
      </c>
      <c r="O302" s="302" t="s">
        <v>436</v>
      </c>
      <c r="P302" s="302" t="s">
        <v>436</v>
      </c>
      <c r="Q302" s="302" t="s">
        <v>436</v>
      </c>
      <c r="R302" s="302" t="s">
        <v>436</v>
      </c>
      <c r="S302" s="302" t="s">
        <v>436</v>
      </c>
      <c r="T302" s="302" t="s">
        <v>436</v>
      </c>
      <c r="U302" s="302" t="s">
        <v>436</v>
      </c>
      <c r="V302" s="323"/>
      <c r="W302" s="382"/>
    </row>
    <row r="303" spans="1:23" s="283" customFormat="1" x14ac:dyDescent="0.25">
      <c r="A303" s="365" t="s">
        <v>1075</v>
      </c>
      <c r="B303" s="288" t="s">
        <v>1076</v>
      </c>
      <c r="C303" s="266" t="s">
        <v>906</v>
      </c>
      <c r="D303" s="408">
        <v>47.7</v>
      </c>
      <c r="E303" s="302">
        <v>63.65</v>
      </c>
      <c r="F303" s="302">
        <v>79.64</v>
      </c>
      <c r="G303" s="302" t="s">
        <v>436</v>
      </c>
      <c r="H303" s="305">
        <v>159.952</v>
      </c>
      <c r="I303" s="302" t="s">
        <v>436</v>
      </c>
      <c r="J303" s="302" t="s">
        <v>436</v>
      </c>
      <c r="K303" s="302" t="s">
        <v>436</v>
      </c>
      <c r="L303" s="302" t="s">
        <v>436</v>
      </c>
      <c r="M303" s="302" t="s">
        <v>436</v>
      </c>
      <c r="N303" s="302" t="s">
        <v>436</v>
      </c>
      <c r="O303" s="302" t="s">
        <v>436</v>
      </c>
      <c r="P303" s="302" t="s">
        <v>436</v>
      </c>
      <c r="Q303" s="302" t="s">
        <v>436</v>
      </c>
      <c r="R303" s="302" t="s">
        <v>436</v>
      </c>
      <c r="S303" s="302" t="s">
        <v>436</v>
      </c>
      <c r="T303" s="302" t="s">
        <v>436</v>
      </c>
      <c r="U303" s="302" t="s">
        <v>436</v>
      </c>
      <c r="V303" s="323"/>
      <c r="W303" s="382"/>
    </row>
    <row r="304" spans="1:23" s="283" customFormat="1" x14ac:dyDescent="0.25">
      <c r="A304" s="365" t="s">
        <v>1077</v>
      </c>
      <c r="B304" s="290" t="s">
        <v>210</v>
      </c>
      <c r="C304" s="266" t="s">
        <v>906</v>
      </c>
      <c r="D304" s="302" t="s">
        <v>436</v>
      </c>
      <c r="E304" s="302" t="s">
        <v>436</v>
      </c>
      <c r="F304" s="302" t="s">
        <v>436</v>
      </c>
      <c r="G304" s="302" t="s">
        <v>436</v>
      </c>
      <c r="H304" s="302" t="s">
        <v>436</v>
      </c>
      <c r="I304" s="302" t="s">
        <v>436</v>
      </c>
      <c r="J304" s="302" t="s">
        <v>436</v>
      </c>
      <c r="K304" s="302" t="s">
        <v>436</v>
      </c>
      <c r="L304" s="302" t="s">
        <v>436</v>
      </c>
      <c r="M304" s="302" t="s">
        <v>436</v>
      </c>
      <c r="N304" s="302" t="s">
        <v>436</v>
      </c>
      <c r="O304" s="302" t="s">
        <v>436</v>
      </c>
      <c r="P304" s="302" t="s">
        <v>436</v>
      </c>
      <c r="Q304" s="302" t="s">
        <v>436</v>
      </c>
      <c r="R304" s="302" t="s">
        <v>436</v>
      </c>
      <c r="S304" s="302" t="s">
        <v>436</v>
      </c>
      <c r="T304" s="302" t="s">
        <v>436</v>
      </c>
      <c r="U304" s="302" t="s">
        <v>436</v>
      </c>
      <c r="V304" s="323"/>
      <c r="W304" s="382"/>
    </row>
    <row r="305" spans="1:23" s="283" customFormat="1" ht="25.5" x14ac:dyDescent="0.2">
      <c r="A305" s="365" t="s">
        <v>726</v>
      </c>
      <c r="B305" s="289" t="s">
        <v>86</v>
      </c>
      <c r="C305" s="266" t="s">
        <v>179</v>
      </c>
      <c r="D305" s="522">
        <v>100.83456404826259</v>
      </c>
      <c r="E305" s="388">
        <v>101.05</v>
      </c>
      <c r="F305" s="388">
        <f>0.998389939824294*100</f>
        <v>99.8389939824294</v>
      </c>
      <c r="G305" s="388">
        <f>1*100</f>
        <v>100</v>
      </c>
      <c r="H305" s="388">
        <f>1.05073009899562*100</f>
        <v>105.07300989956201</v>
      </c>
      <c r="I305" s="388">
        <f>1*100</f>
        <v>100</v>
      </c>
      <c r="J305" s="388">
        <f>1*100</f>
        <v>100</v>
      </c>
      <c r="K305" s="388"/>
      <c r="L305" s="388">
        <f>1*100</f>
        <v>100</v>
      </c>
      <c r="M305" s="388"/>
      <c r="N305" s="388"/>
      <c r="O305" s="388">
        <f>1*100</f>
        <v>100</v>
      </c>
      <c r="P305" s="388"/>
      <c r="Q305" s="388"/>
      <c r="R305" s="388">
        <f>1*100</f>
        <v>100</v>
      </c>
      <c r="S305" s="315"/>
      <c r="T305" s="315"/>
      <c r="U305" s="302" t="s">
        <v>436</v>
      </c>
      <c r="V305" s="388"/>
      <c r="W305" s="384"/>
    </row>
    <row r="306" spans="1:23" s="283" customFormat="1" x14ac:dyDescent="0.25">
      <c r="A306" s="365" t="s">
        <v>849</v>
      </c>
      <c r="B306" s="288" t="s">
        <v>1115</v>
      </c>
      <c r="C306" s="266" t="s">
        <v>179</v>
      </c>
      <c r="D306" s="408" t="s">
        <v>436</v>
      </c>
      <c r="E306" s="296" t="s">
        <v>436</v>
      </c>
      <c r="F306" s="296" t="s">
        <v>436</v>
      </c>
      <c r="G306" s="296" t="s">
        <v>436</v>
      </c>
      <c r="H306" s="296"/>
      <c r="I306" s="296" t="s">
        <v>436</v>
      </c>
      <c r="J306" s="296" t="s">
        <v>436</v>
      </c>
      <c r="K306" s="296" t="s">
        <v>436</v>
      </c>
      <c r="L306" s="296" t="s">
        <v>436</v>
      </c>
      <c r="M306" s="296" t="s">
        <v>436</v>
      </c>
      <c r="N306" s="296" t="s">
        <v>436</v>
      </c>
      <c r="O306" s="296" t="s">
        <v>436</v>
      </c>
      <c r="P306" s="296" t="s">
        <v>436</v>
      </c>
      <c r="Q306" s="296" t="s">
        <v>436</v>
      </c>
      <c r="R306" s="296" t="s">
        <v>436</v>
      </c>
      <c r="S306" s="296" t="s">
        <v>436</v>
      </c>
      <c r="T306" s="296" t="s">
        <v>436</v>
      </c>
      <c r="U306" s="296" t="s">
        <v>436</v>
      </c>
      <c r="V306" s="395"/>
      <c r="W306" s="382"/>
    </row>
    <row r="307" spans="1:23" s="283" customFormat="1" ht="25.5" x14ac:dyDescent="0.25">
      <c r="A307" s="365" t="s">
        <v>1080</v>
      </c>
      <c r="B307" s="288" t="s">
        <v>1116</v>
      </c>
      <c r="C307" s="266" t="s">
        <v>179</v>
      </c>
      <c r="D307" s="408" t="s">
        <v>436</v>
      </c>
      <c r="E307" s="296" t="s">
        <v>436</v>
      </c>
      <c r="F307" s="296" t="s">
        <v>436</v>
      </c>
      <c r="G307" s="296" t="s">
        <v>436</v>
      </c>
      <c r="H307" s="296" t="s">
        <v>436</v>
      </c>
      <c r="I307" s="296" t="s">
        <v>436</v>
      </c>
      <c r="J307" s="296" t="s">
        <v>436</v>
      </c>
      <c r="K307" s="296" t="s">
        <v>436</v>
      </c>
      <c r="L307" s="296" t="s">
        <v>436</v>
      </c>
      <c r="M307" s="296" t="s">
        <v>436</v>
      </c>
      <c r="N307" s="296" t="s">
        <v>436</v>
      </c>
      <c r="O307" s="296" t="s">
        <v>436</v>
      </c>
      <c r="P307" s="296" t="s">
        <v>436</v>
      </c>
      <c r="Q307" s="296" t="s">
        <v>436</v>
      </c>
      <c r="R307" s="296" t="s">
        <v>436</v>
      </c>
      <c r="S307" s="296" t="s">
        <v>436</v>
      </c>
      <c r="T307" s="296" t="s">
        <v>436</v>
      </c>
      <c r="U307" s="296" t="s">
        <v>436</v>
      </c>
      <c r="V307" s="395"/>
      <c r="W307" s="382"/>
    </row>
    <row r="308" spans="1:23" s="283" customFormat="1" ht="25.5" x14ac:dyDescent="0.25">
      <c r="A308" s="365" t="s">
        <v>1081</v>
      </c>
      <c r="B308" s="288" t="s">
        <v>1117</v>
      </c>
      <c r="C308" s="266" t="s">
        <v>179</v>
      </c>
      <c r="D308" s="408" t="s">
        <v>436</v>
      </c>
      <c r="E308" s="296" t="s">
        <v>436</v>
      </c>
      <c r="F308" s="296" t="s">
        <v>436</v>
      </c>
      <c r="G308" s="296" t="s">
        <v>436</v>
      </c>
      <c r="H308" s="296" t="s">
        <v>436</v>
      </c>
      <c r="I308" s="296" t="s">
        <v>436</v>
      </c>
      <c r="J308" s="296" t="s">
        <v>436</v>
      </c>
      <c r="K308" s="296" t="s">
        <v>436</v>
      </c>
      <c r="L308" s="296" t="s">
        <v>436</v>
      </c>
      <c r="M308" s="296" t="s">
        <v>436</v>
      </c>
      <c r="N308" s="296" t="s">
        <v>436</v>
      </c>
      <c r="O308" s="296" t="s">
        <v>436</v>
      </c>
      <c r="P308" s="296" t="s">
        <v>436</v>
      </c>
      <c r="Q308" s="296" t="s">
        <v>436</v>
      </c>
      <c r="R308" s="296" t="s">
        <v>436</v>
      </c>
      <c r="S308" s="296" t="s">
        <v>436</v>
      </c>
      <c r="T308" s="296" t="s">
        <v>436</v>
      </c>
      <c r="U308" s="296" t="s">
        <v>436</v>
      </c>
      <c r="V308" s="395"/>
      <c r="W308" s="382"/>
    </row>
    <row r="309" spans="1:23" s="283" customFormat="1" ht="25.5" x14ac:dyDescent="0.25">
      <c r="A309" s="365" t="s">
        <v>43</v>
      </c>
      <c r="B309" s="288" t="s">
        <v>1118</v>
      </c>
      <c r="C309" s="266" t="s">
        <v>179</v>
      </c>
      <c r="D309" s="408" t="s">
        <v>436</v>
      </c>
      <c r="E309" s="296" t="s">
        <v>436</v>
      </c>
      <c r="F309" s="296" t="s">
        <v>436</v>
      </c>
      <c r="G309" s="296" t="s">
        <v>436</v>
      </c>
      <c r="H309" s="296" t="s">
        <v>436</v>
      </c>
      <c r="I309" s="296" t="s">
        <v>436</v>
      </c>
      <c r="J309" s="296" t="s">
        <v>436</v>
      </c>
      <c r="K309" s="296" t="s">
        <v>436</v>
      </c>
      <c r="L309" s="296" t="s">
        <v>436</v>
      </c>
      <c r="M309" s="296" t="s">
        <v>436</v>
      </c>
      <c r="N309" s="296" t="s">
        <v>436</v>
      </c>
      <c r="O309" s="296" t="s">
        <v>436</v>
      </c>
      <c r="P309" s="296" t="s">
        <v>436</v>
      </c>
      <c r="Q309" s="296" t="s">
        <v>436</v>
      </c>
      <c r="R309" s="296" t="s">
        <v>436</v>
      </c>
      <c r="S309" s="296" t="s">
        <v>436</v>
      </c>
      <c r="T309" s="296" t="s">
        <v>436</v>
      </c>
      <c r="U309" s="296" t="s">
        <v>436</v>
      </c>
      <c r="V309" s="395"/>
      <c r="W309" s="382"/>
    </row>
    <row r="310" spans="1:23" s="283" customFormat="1" x14ac:dyDescent="0.25">
      <c r="A310" s="365" t="s">
        <v>850</v>
      </c>
      <c r="B310" s="287" t="s">
        <v>109</v>
      </c>
      <c r="C310" s="266" t="s">
        <v>179</v>
      </c>
      <c r="D310" s="408" t="s">
        <v>436</v>
      </c>
      <c r="E310" s="296" t="s">
        <v>436</v>
      </c>
      <c r="F310" s="296" t="s">
        <v>436</v>
      </c>
      <c r="G310" s="296" t="s">
        <v>436</v>
      </c>
      <c r="H310" s="296" t="s">
        <v>436</v>
      </c>
      <c r="I310" s="296" t="s">
        <v>436</v>
      </c>
      <c r="J310" s="296" t="s">
        <v>436</v>
      </c>
      <c r="K310" s="296" t="s">
        <v>436</v>
      </c>
      <c r="L310" s="296" t="s">
        <v>436</v>
      </c>
      <c r="M310" s="296" t="s">
        <v>436</v>
      </c>
      <c r="N310" s="296" t="s">
        <v>436</v>
      </c>
      <c r="O310" s="296" t="s">
        <v>436</v>
      </c>
      <c r="P310" s="296" t="s">
        <v>436</v>
      </c>
      <c r="Q310" s="296" t="s">
        <v>436</v>
      </c>
      <c r="R310" s="296" t="s">
        <v>436</v>
      </c>
      <c r="S310" s="296" t="s">
        <v>436</v>
      </c>
      <c r="T310" s="296" t="s">
        <v>436</v>
      </c>
      <c r="U310" s="296" t="s">
        <v>436</v>
      </c>
      <c r="V310" s="336"/>
      <c r="W310" s="382"/>
    </row>
    <row r="311" spans="1:23" s="283" customFormat="1" x14ac:dyDescent="0.25">
      <c r="A311" s="365" t="s">
        <v>851</v>
      </c>
      <c r="B311" s="287" t="s">
        <v>1119</v>
      </c>
      <c r="C311" s="266" t="s">
        <v>179</v>
      </c>
      <c r="D311" s="522">
        <v>99.938435338728155</v>
      </c>
      <c r="E311" s="388">
        <v>99.69</v>
      </c>
      <c r="F311" s="584">
        <f>0.83335086061927*100</f>
        <v>83.335086061927001</v>
      </c>
      <c r="G311" s="584">
        <f>1*100</f>
        <v>100</v>
      </c>
      <c r="H311" s="388">
        <f>1.00332569451282*100</f>
        <v>100.332569451282</v>
      </c>
      <c r="I311" s="388">
        <v>100</v>
      </c>
      <c r="J311" s="388">
        <v>100</v>
      </c>
      <c r="K311" s="396"/>
      <c r="L311" s="396">
        <f>0.877818149255939*100</f>
        <v>87.781814925593906</v>
      </c>
      <c r="M311" s="388"/>
      <c r="N311" s="396"/>
      <c r="O311" s="396">
        <f>0.877818149255939*100</f>
        <v>87.781814925593906</v>
      </c>
      <c r="P311" s="388"/>
      <c r="Q311" s="388"/>
      <c r="R311" s="396">
        <f>0.877818149255939*100</f>
        <v>87.781814925593906</v>
      </c>
      <c r="S311" s="296"/>
      <c r="T311" s="296"/>
      <c r="U311" s="296"/>
      <c r="V311" s="388"/>
      <c r="W311" s="384"/>
    </row>
    <row r="312" spans="1:23" s="283" customFormat="1" x14ac:dyDescent="0.25">
      <c r="A312" s="365" t="s">
        <v>852</v>
      </c>
      <c r="B312" s="287" t="s">
        <v>102</v>
      </c>
      <c r="C312" s="266" t="s">
        <v>179</v>
      </c>
      <c r="D312" s="408" t="s">
        <v>436</v>
      </c>
      <c r="E312" s="296" t="s">
        <v>436</v>
      </c>
      <c r="F312" s="296" t="s">
        <v>436</v>
      </c>
      <c r="G312" s="296" t="s">
        <v>436</v>
      </c>
      <c r="H312" s="296" t="s">
        <v>436</v>
      </c>
      <c r="I312" s="296" t="s">
        <v>436</v>
      </c>
      <c r="J312" s="296" t="s">
        <v>436</v>
      </c>
      <c r="K312" s="296" t="s">
        <v>436</v>
      </c>
      <c r="L312" s="296" t="s">
        <v>436</v>
      </c>
      <c r="M312" s="296" t="s">
        <v>436</v>
      </c>
      <c r="N312" s="296" t="s">
        <v>436</v>
      </c>
      <c r="O312" s="296" t="s">
        <v>436</v>
      </c>
      <c r="P312" s="296" t="s">
        <v>436</v>
      </c>
      <c r="Q312" s="296" t="s">
        <v>436</v>
      </c>
      <c r="R312" s="296" t="s">
        <v>436</v>
      </c>
      <c r="S312" s="296" t="s">
        <v>436</v>
      </c>
      <c r="T312" s="296" t="s">
        <v>436</v>
      </c>
      <c r="U312" s="296" t="s">
        <v>436</v>
      </c>
      <c r="V312" s="323"/>
      <c r="W312" s="382"/>
    </row>
    <row r="313" spans="1:23" s="283" customFormat="1" ht="19.5" customHeight="1" x14ac:dyDescent="0.25">
      <c r="A313" s="365" t="s">
        <v>853</v>
      </c>
      <c r="B313" s="287" t="s">
        <v>1120</v>
      </c>
      <c r="C313" s="266" t="s">
        <v>179</v>
      </c>
      <c r="D313" s="408" t="s">
        <v>436</v>
      </c>
      <c r="E313" s="296" t="s">
        <v>436</v>
      </c>
      <c r="F313" s="296" t="s">
        <v>436</v>
      </c>
      <c r="G313" s="296" t="s">
        <v>436</v>
      </c>
      <c r="H313" s="302" t="s">
        <v>436</v>
      </c>
      <c r="I313" s="296" t="s">
        <v>436</v>
      </c>
      <c r="J313" s="296" t="s">
        <v>436</v>
      </c>
      <c r="K313" s="296" t="s">
        <v>436</v>
      </c>
      <c r="L313" s="296" t="s">
        <v>436</v>
      </c>
      <c r="M313" s="296" t="s">
        <v>436</v>
      </c>
      <c r="N313" s="296" t="s">
        <v>436</v>
      </c>
      <c r="O313" s="296" t="s">
        <v>436</v>
      </c>
      <c r="P313" s="296" t="s">
        <v>436</v>
      </c>
      <c r="Q313" s="296" t="s">
        <v>436</v>
      </c>
      <c r="R313" s="296" t="s">
        <v>436</v>
      </c>
      <c r="S313" s="296" t="s">
        <v>436</v>
      </c>
      <c r="T313" s="296" t="s">
        <v>436</v>
      </c>
      <c r="U313" s="296" t="s">
        <v>436</v>
      </c>
      <c r="V313" s="323"/>
      <c r="W313" s="382"/>
    </row>
    <row r="314" spans="1:23" s="283" customFormat="1" ht="19.5" customHeight="1" x14ac:dyDescent="0.25">
      <c r="A314" s="365" t="s">
        <v>854</v>
      </c>
      <c r="B314" s="287" t="s">
        <v>110</v>
      </c>
      <c r="C314" s="266" t="s">
        <v>179</v>
      </c>
      <c r="D314" s="408" t="s">
        <v>436</v>
      </c>
      <c r="E314" s="296" t="s">
        <v>436</v>
      </c>
      <c r="F314" s="296" t="s">
        <v>436</v>
      </c>
      <c r="G314" s="296" t="s">
        <v>436</v>
      </c>
      <c r="H314" s="296" t="s">
        <v>436</v>
      </c>
      <c r="I314" s="296" t="s">
        <v>436</v>
      </c>
      <c r="J314" s="296" t="s">
        <v>436</v>
      </c>
      <c r="K314" s="296" t="s">
        <v>436</v>
      </c>
      <c r="L314" s="296" t="s">
        <v>436</v>
      </c>
      <c r="M314" s="296" t="s">
        <v>436</v>
      </c>
      <c r="N314" s="296" t="s">
        <v>436</v>
      </c>
      <c r="O314" s="296" t="s">
        <v>436</v>
      </c>
      <c r="P314" s="296" t="s">
        <v>436</v>
      </c>
      <c r="Q314" s="296" t="s">
        <v>436</v>
      </c>
      <c r="R314" s="296" t="s">
        <v>436</v>
      </c>
      <c r="S314" s="296" t="s">
        <v>436</v>
      </c>
      <c r="T314" s="296" t="s">
        <v>436</v>
      </c>
      <c r="U314" s="296" t="s">
        <v>436</v>
      </c>
      <c r="V314" s="325"/>
      <c r="W314" s="382"/>
    </row>
    <row r="315" spans="1:23" s="283" customFormat="1" ht="36.75" customHeight="1" x14ac:dyDescent="0.25">
      <c r="A315" s="365" t="s">
        <v>855</v>
      </c>
      <c r="B315" s="288" t="s">
        <v>87</v>
      </c>
      <c r="C315" s="266" t="s">
        <v>179</v>
      </c>
      <c r="D315" s="408" t="s">
        <v>436</v>
      </c>
      <c r="E315" s="296" t="s">
        <v>436</v>
      </c>
      <c r="F315" s="296" t="s">
        <v>436</v>
      </c>
      <c r="G315" s="296" t="s">
        <v>436</v>
      </c>
      <c r="H315" s="296" t="s">
        <v>436</v>
      </c>
      <c r="I315" s="296" t="s">
        <v>436</v>
      </c>
      <c r="J315" s="296" t="s">
        <v>436</v>
      </c>
      <c r="K315" s="296" t="s">
        <v>436</v>
      </c>
      <c r="L315" s="296" t="s">
        <v>436</v>
      </c>
      <c r="M315" s="296" t="s">
        <v>436</v>
      </c>
      <c r="N315" s="296" t="s">
        <v>436</v>
      </c>
      <c r="O315" s="296" t="s">
        <v>436</v>
      </c>
      <c r="P315" s="296" t="s">
        <v>436</v>
      </c>
      <c r="Q315" s="296" t="s">
        <v>436</v>
      </c>
      <c r="R315" s="296" t="s">
        <v>436</v>
      </c>
      <c r="S315" s="296" t="s">
        <v>436</v>
      </c>
      <c r="T315" s="296" t="s">
        <v>436</v>
      </c>
      <c r="U315" s="296" t="s">
        <v>436</v>
      </c>
      <c r="V315" s="325"/>
      <c r="W315" s="382"/>
    </row>
    <row r="316" spans="1:23" s="283" customFormat="1" ht="19.5" customHeight="1" x14ac:dyDescent="0.25">
      <c r="A316" s="365" t="s">
        <v>142</v>
      </c>
      <c r="B316" s="292" t="s">
        <v>800</v>
      </c>
      <c r="C316" s="266" t="s">
        <v>179</v>
      </c>
      <c r="D316" s="408" t="s">
        <v>436</v>
      </c>
      <c r="E316" s="296" t="s">
        <v>436</v>
      </c>
      <c r="F316" s="296" t="s">
        <v>436</v>
      </c>
      <c r="G316" s="296" t="s">
        <v>436</v>
      </c>
      <c r="H316" s="296" t="s">
        <v>436</v>
      </c>
      <c r="I316" s="296" t="s">
        <v>436</v>
      </c>
      <c r="J316" s="296" t="s">
        <v>436</v>
      </c>
      <c r="K316" s="296" t="s">
        <v>436</v>
      </c>
      <c r="L316" s="296" t="s">
        <v>436</v>
      </c>
      <c r="M316" s="296" t="s">
        <v>436</v>
      </c>
      <c r="N316" s="296" t="s">
        <v>436</v>
      </c>
      <c r="O316" s="296" t="s">
        <v>436</v>
      </c>
      <c r="P316" s="296" t="s">
        <v>436</v>
      </c>
      <c r="Q316" s="296" t="s">
        <v>436</v>
      </c>
      <c r="R316" s="296" t="s">
        <v>436</v>
      </c>
      <c r="S316" s="296" t="s">
        <v>436</v>
      </c>
      <c r="T316" s="296" t="s">
        <v>436</v>
      </c>
      <c r="U316" s="296" t="s">
        <v>436</v>
      </c>
      <c r="V316" s="323"/>
      <c r="W316" s="382"/>
    </row>
    <row r="317" spans="1:23" s="283" customFormat="1" ht="19.5" customHeight="1" thickBot="1" x14ac:dyDescent="0.3">
      <c r="A317" s="366" t="s">
        <v>143</v>
      </c>
      <c r="B317" s="293" t="s">
        <v>788</v>
      </c>
      <c r="C317" s="267" t="s">
        <v>179</v>
      </c>
      <c r="D317" s="468" t="s">
        <v>436</v>
      </c>
      <c r="E317" s="469" t="s">
        <v>436</v>
      </c>
      <c r="F317" s="469" t="s">
        <v>436</v>
      </c>
      <c r="G317" s="469" t="s">
        <v>436</v>
      </c>
      <c r="H317" s="469" t="s">
        <v>436</v>
      </c>
      <c r="I317" s="469" t="s">
        <v>436</v>
      </c>
      <c r="J317" s="469" t="s">
        <v>436</v>
      </c>
      <c r="K317" s="469" t="s">
        <v>436</v>
      </c>
      <c r="L317" s="469" t="s">
        <v>436</v>
      </c>
      <c r="M317" s="469" t="s">
        <v>436</v>
      </c>
      <c r="N317" s="469" t="s">
        <v>436</v>
      </c>
      <c r="O317" s="469" t="s">
        <v>436</v>
      </c>
      <c r="P317" s="469" t="s">
        <v>436</v>
      </c>
      <c r="Q317" s="469" t="s">
        <v>436</v>
      </c>
      <c r="R317" s="469" t="s">
        <v>436</v>
      </c>
      <c r="S317" s="469" t="s">
        <v>436</v>
      </c>
      <c r="T317" s="469" t="s">
        <v>436</v>
      </c>
      <c r="U317" s="469" t="s">
        <v>436</v>
      </c>
      <c r="V317" s="325"/>
      <c r="W317" s="518"/>
    </row>
    <row r="318" spans="1:23" s="283" customFormat="1" ht="15.6" customHeight="1" thickBot="1" x14ac:dyDescent="0.3">
      <c r="A318" s="687" t="s">
        <v>722</v>
      </c>
      <c r="B318" s="688"/>
      <c r="C318" s="688"/>
      <c r="D318" s="688"/>
      <c r="E318" s="688"/>
      <c r="F318" s="688"/>
      <c r="G318" s="688"/>
      <c r="H318" s="688"/>
      <c r="I318" s="688"/>
      <c r="J318" s="688"/>
      <c r="K318" s="688"/>
      <c r="L318" s="688"/>
      <c r="M318" s="688"/>
      <c r="N318" s="688"/>
      <c r="O318" s="688"/>
      <c r="P318" s="688"/>
      <c r="Q318" s="688"/>
      <c r="R318" s="688"/>
      <c r="S318" s="688"/>
      <c r="T318" s="688"/>
      <c r="U318" s="688"/>
      <c r="V318" s="688"/>
      <c r="W318" s="689"/>
    </row>
    <row r="319" spans="1:23" x14ac:dyDescent="0.25">
      <c r="A319" s="435" t="s">
        <v>727</v>
      </c>
      <c r="B319" s="444" t="s">
        <v>765</v>
      </c>
      <c r="C319" s="442" t="s">
        <v>436</v>
      </c>
      <c r="D319" s="519" t="s">
        <v>745</v>
      </c>
      <c r="E319" s="358" t="s">
        <v>745</v>
      </c>
      <c r="F319" s="358" t="s">
        <v>745</v>
      </c>
      <c r="G319" s="358" t="s">
        <v>745</v>
      </c>
      <c r="H319" s="358" t="s">
        <v>745</v>
      </c>
      <c r="I319" s="358" t="s">
        <v>745</v>
      </c>
      <c r="J319" s="358" t="s">
        <v>745</v>
      </c>
      <c r="K319" s="358" t="s">
        <v>1130</v>
      </c>
      <c r="L319" s="358" t="s">
        <v>745</v>
      </c>
      <c r="M319" s="358" t="s">
        <v>745</v>
      </c>
      <c r="N319" s="358" t="s">
        <v>745</v>
      </c>
      <c r="O319" s="358" t="s">
        <v>745</v>
      </c>
      <c r="P319" s="358" t="s">
        <v>745</v>
      </c>
      <c r="Q319" s="358" t="s">
        <v>1130</v>
      </c>
      <c r="R319" s="520" t="s">
        <v>745</v>
      </c>
      <c r="S319" s="505" t="s">
        <v>745</v>
      </c>
      <c r="T319" s="359"/>
      <c r="U319" s="519" t="s">
        <v>745</v>
      </c>
      <c r="V319" s="359" t="s">
        <v>745</v>
      </c>
      <c r="W319" s="521" t="s">
        <v>1130</v>
      </c>
    </row>
    <row r="320" spans="1:23" x14ac:dyDescent="0.25">
      <c r="A320" s="418" t="s">
        <v>728</v>
      </c>
      <c r="B320" s="438" t="s">
        <v>766</v>
      </c>
      <c r="C320" s="443" t="s">
        <v>182</v>
      </c>
      <c r="D320" s="483"/>
      <c r="E320" s="308"/>
      <c r="F320" s="308"/>
      <c r="G320" s="308"/>
      <c r="H320" s="308"/>
      <c r="I320" s="308"/>
      <c r="J320" s="308"/>
      <c r="K320" s="308"/>
      <c r="L320" s="308"/>
      <c r="M320" s="308"/>
      <c r="N320" s="308"/>
      <c r="O320" s="308"/>
      <c r="P320" s="308"/>
      <c r="Q320" s="308"/>
      <c r="R320" s="514"/>
      <c r="S320" s="513"/>
      <c r="T320" s="327"/>
      <c r="U320" s="508"/>
      <c r="V320" s="327"/>
      <c r="W320" s="379"/>
    </row>
    <row r="321" spans="1:23" x14ac:dyDescent="0.25">
      <c r="A321" s="418" t="s">
        <v>729</v>
      </c>
      <c r="B321" s="438" t="s">
        <v>767</v>
      </c>
      <c r="C321" s="443" t="s">
        <v>768</v>
      </c>
      <c r="D321" s="483"/>
      <c r="E321" s="308"/>
      <c r="F321" s="308"/>
      <c r="G321" s="308"/>
      <c r="H321" s="308"/>
      <c r="I321" s="308"/>
      <c r="J321" s="308"/>
      <c r="K321" s="308"/>
      <c r="L321" s="308"/>
      <c r="M321" s="308"/>
      <c r="N321" s="308"/>
      <c r="O321" s="308"/>
      <c r="P321" s="308"/>
      <c r="Q321" s="308"/>
      <c r="R321" s="514"/>
      <c r="S321" s="513"/>
      <c r="T321" s="327"/>
      <c r="U321" s="508"/>
      <c r="V321" s="327"/>
      <c r="W321" s="379"/>
    </row>
    <row r="322" spans="1:23" x14ac:dyDescent="0.25">
      <c r="A322" s="418" t="s">
        <v>730</v>
      </c>
      <c r="B322" s="438" t="s">
        <v>769</v>
      </c>
      <c r="C322" s="443" t="s">
        <v>182</v>
      </c>
      <c r="D322" s="483"/>
      <c r="E322" s="308"/>
      <c r="F322" s="308"/>
      <c r="G322" s="308"/>
      <c r="H322" s="308"/>
      <c r="I322" s="308"/>
      <c r="J322" s="308"/>
      <c r="K322" s="308"/>
      <c r="L322" s="308"/>
      <c r="M322" s="308"/>
      <c r="N322" s="308"/>
      <c r="O322" s="308"/>
      <c r="P322" s="308"/>
      <c r="Q322" s="308"/>
      <c r="R322" s="514"/>
      <c r="S322" s="513"/>
      <c r="T322" s="327"/>
      <c r="U322" s="508"/>
      <c r="V322" s="327"/>
      <c r="W322" s="379"/>
    </row>
    <row r="323" spans="1:23" x14ac:dyDescent="0.25">
      <c r="A323" s="418" t="s">
        <v>731</v>
      </c>
      <c r="B323" s="438" t="s">
        <v>771</v>
      </c>
      <c r="C323" s="443" t="s">
        <v>768</v>
      </c>
      <c r="D323" s="483"/>
      <c r="E323" s="308"/>
      <c r="F323" s="308"/>
      <c r="G323" s="308"/>
      <c r="H323" s="308"/>
      <c r="I323" s="308"/>
      <c r="J323" s="308"/>
      <c r="K323" s="308"/>
      <c r="L323" s="308"/>
      <c r="M323" s="308"/>
      <c r="N323" s="308"/>
      <c r="O323" s="308"/>
      <c r="P323" s="308"/>
      <c r="Q323" s="308"/>
      <c r="R323" s="514"/>
      <c r="S323" s="513"/>
      <c r="T323" s="327"/>
      <c r="U323" s="508"/>
      <c r="V323" s="327"/>
      <c r="W323" s="379"/>
    </row>
    <row r="324" spans="1:23" x14ac:dyDescent="0.25">
      <c r="A324" s="418" t="s">
        <v>733</v>
      </c>
      <c r="B324" s="438" t="s">
        <v>770</v>
      </c>
      <c r="C324" s="443" t="s">
        <v>340</v>
      </c>
      <c r="D324" s="483"/>
      <c r="E324" s="308"/>
      <c r="F324" s="308"/>
      <c r="G324" s="308"/>
      <c r="H324" s="308"/>
      <c r="I324" s="308"/>
      <c r="J324" s="308"/>
      <c r="K324" s="308"/>
      <c r="L324" s="308"/>
      <c r="M324" s="308"/>
      <c r="N324" s="308"/>
      <c r="O324" s="308"/>
      <c r="P324" s="308"/>
      <c r="Q324" s="308"/>
      <c r="R324" s="514"/>
      <c r="S324" s="513"/>
      <c r="T324" s="327"/>
      <c r="U324" s="508"/>
      <c r="V324" s="327"/>
      <c r="W324" s="379"/>
    </row>
    <row r="325" spans="1:23" x14ac:dyDescent="0.25">
      <c r="A325" s="418" t="s">
        <v>861</v>
      </c>
      <c r="B325" s="438" t="s">
        <v>732</v>
      </c>
      <c r="C325" s="443" t="s">
        <v>436</v>
      </c>
      <c r="D325" s="509" t="s">
        <v>745</v>
      </c>
      <c r="E325" s="309" t="s">
        <v>745</v>
      </c>
      <c r="F325" s="309" t="s">
        <v>745</v>
      </c>
      <c r="G325" s="309" t="s">
        <v>745</v>
      </c>
      <c r="H325" s="309" t="s">
        <v>745</v>
      </c>
      <c r="I325" s="309" t="s">
        <v>745</v>
      </c>
      <c r="J325" s="309" t="s">
        <v>745</v>
      </c>
      <c r="K325" s="309" t="s">
        <v>1130</v>
      </c>
      <c r="L325" s="309" t="s">
        <v>745</v>
      </c>
      <c r="M325" s="309" t="s">
        <v>745</v>
      </c>
      <c r="N325" s="309" t="s">
        <v>745</v>
      </c>
      <c r="O325" s="309" t="s">
        <v>745</v>
      </c>
      <c r="P325" s="309" t="s">
        <v>745</v>
      </c>
      <c r="Q325" s="309" t="s">
        <v>1130</v>
      </c>
      <c r="R325" s="515" t="s">
        <v>745</v>
      </c>
      <c r="S325" s="410" t="s">
        <v>745</v>
      </c>
      <c r="T325" s="328"/>
      <c r="U325" s="509" t="s">
        <v>745</v>
      </c>
      <c r="V325" s="328" t="s">
        <v>745</v>
      </c>
      <c r="W325" s="379" t="s">
        <v>1130</v>
      </c>
    </row>
    <row r="326" spans="1:23" x14ac:dyDescent="0.25">
      <c r="A326" s="418" t="s">
        <v>862</v>
      </c>
      <c r="B326" s="425" t="s">
        <v>735</v>
      </c>
      <c r="C326" s="443" t="s">
        <v>340</v>
      </c>
      <c r="D326" s="483"/>
      <c r="E326" s="308"/>
      <c r="F326" s="308"/>
      <c r="G326" s="308"/>
      <c r="H326" s="308"/>
      <c r="I326" s="308"/>
      <c r="J326" s="308"/>
      <c r="K326" s="308"/>
      <c r="L326" s="308"/>
      <c r="M326" s="308"/>
      <c r="N326" s="308"/>
      <c r="O326" s="308"/>
      <c r="P326" s="308"/>
      <c r="Q326" s="308"/>
      <c r="R326" s="514"/>
      <c r="S326" s="513"/>
      <c r="T326" s="327"/>
      <c r="U326" s="508"/>
      <c r="V326" s="327"/>
      <c r="W326" s="379"/>
    </row>
    <row r="327" spans="1:23" x14ac:dyDescent="0.25">
      <c r="A327" s="418" t="s">
        <v>863</v>
      </c>
      <c r="B327" s="425" t="s">
        <v>734</v>
      </c>
      <c r="C327" s="443" t="s">
        <v>183</v>
      </c>
      <c r="D327" s="483"/>
      <c r="E327" s="308"/>
      <c r="F327" s="308"/>
      <c r="G327" s="308"/>
      <c r="H327" s="308"/>
      <c r="I327" s="308"/>
      <c r="J327" s="308"/>
      <c r="K327" s="308"/>
      <c r="L327" s="308"/>
      <c r="M327" s="308"/>
      <c r="N327" s="308"/>
      <c r="O327" s="308"/>
      <c r="P327" s="308"/>
      <c r="Q327" s="308"/>
      <c r="R327" s="514"/>
      <c r="S327" s="513"/>
      <c r="T327" s="327"/>
      <c r="U327" s="508"/>
      <c r="V327" s="327"/>
      <c r="W327" s="379"/>
    </row>
    <row r="328" spans="1:23" x14ac:dyDescent="0.25">
      <c r="A328" s="418" t="s">
        <v>864</v>
      </c>
      <c r="B328" s="438" t="s">
        <v>1070</v>
      </c>
      <c r="C328" s="443" t="s">
        <v>436</v>
      </c>
      <c r="D328" s="509" t="s">
        <v>745</v>
      </c>
      <c r="E328" s="309" t="s">
        <v>745</v>
      </c>
      <c r="F328" s="309" t="s">
        <v>745</v>
      </c>
      <c r="G328" s="309" t="s">
        <v>745</v>
      </c>
      <c r="H328" s="309" t="s">
        <v>745</v>
      </c>
      <c r="I328" s="309" t="s">
        <v>745</v>
      </c>
      <c r="J328" s="309" t="s">
        <v>745</v>
      </c>
      <c r="K328" s="309" t="s">
        <v>1130</v>
      </c>
      <c r="L328" s="309" t="s">
        <v>745</v>
      </c>
      <c r="M328" s="309" t="s">
        <v>745</v>
      </c>
      <c r="N328" s="309" t="s">
        <v>745</v>
      </c>
      <c r="O328" s="309" t="s">
        <v>745</v>
      </c>
      <c r="P328" s="309" t="s">
        <v>745</v>
      </c>
      <c r="Q328" s="309" t="s">
        <v>1130</v>
      </c>
      <c r="R328" s="515" t="s">
        <v>745</v>
      </c>
      <c r="S328" s="410" t="s">
        <v>745</v>
      </c>
      <c r="T328" s="328"/>
      <c r="U328" s="509" t="s">
        <v>745</v>
      </c>
      <c r="V328" s="328" t="s">
        <v>745</v>
      </c>
      <c r="W328" s="379" t="s">
        <v>1130</v>
      </c>
    </row>
    <row r="329" spans="1:23" x14ac:dyDescent="0.25">
      <c r="A329" s="418" t="s">
        <v>865</v>
      </c>
      <c r="B329" s="425" t="s">
        <v>735</v>
      </c>
      <c r="C329" s="443" t="s">
        <v>340</v>
      </c>
      <c r="D329" s="483"/>
      <c r="E329" s="308"/>
      <c r="F329" s="308"/>
      <c r="G329" s="308"/>
      <c r="H329" s="308"/>
      <c r="I329" s="308"/>
      <c r="J329" s="308"/>
      <c r="K329" s="308"/>
      <c r="L329" s="308"/>
      <c r="M329" s="308"/>
      <c r="N329" s="308"/>
      <c r="O329" s="308"/>
      <c r="P329" s="308"/>
      <c r="Q329" s="308"/>
      <c r="R329" s="514"/>
      <c r="S329" s="513"/>
      <c r="T329" s="327"/>
      <c r="U329" s="508"/>
      <c r="V329" s="327"/>
      <c r="W329" s="379"/>
    </row>
    <row r="330" spans="1:23" x14ac:dyDescent="0.25">
      <c r="A330" s="418" t="s">
        <v>866</v>
      </c>
      <c r="B330" s="425" t="s">
        <v>736</v>
      </c>
      <c r="C330" s="443" t="s">
        <v>182</v>
      </c>
      <c r="D330" s="483"/>
      <c r="E330" s="308"/>
      <c r="F330" s="308"/>
      <c r="G330" s="308"/>
      <c r="H330" s="308"/>
      <c r="I330" s="308"/>
      <c r="J330" s="308"/>
      <c r="K330" s="308"/>
      <c r="L330" s="308"/>
      <c r="M330" s="308"/>
      <c r="N330" s="308"/>
      <c r="O330" s="308"/>
      <c r="P330" s="308"/>
      <c r="Q330" s="308"/>
      <c r="R330" s="514"/>
      <c r="S330" s="513"/>
      <c r="T330" s="327"/>
      <c r="U330" s="508"/>
      <c r="V330" s="327"/>
      <c r="W330" s="379"/>
    </row>
    <row r="331" spans="1:23" x14ac:dyDescent="0.25">
      <c r="A331" s="418" t="s">
        <v>867</v>
      </c>
      <c r="B331" s="425" t="s">
        <v>734</v>
      </c>
      <c r="C331" s="443" t="s">
        <v>183</v>
      </c>
      <c r="D331" s="483"/>
      <c r="E331" s="308"/>
      <c r="F331" s="308"/>
      <c r="G331" s="308"/>
      <c r="H331" s="308"/>
      <c r="I331" s="308"/>
      <c r="J331" s="308"/>
      <c r="K331" s="308"/>
      <c r="L331" s="308"/>
      <c r="M331" s="308"/>
      <c r="N331" s="308"/>
      <c r="O331" s="308"/>
      <c r="P331" s="308"/>
      <c r="Q331" s="308"/>
      <c r="R331" s="514"/>
      <c r="S331" s="513"/>
      <c r="T331" s="327"/>
      <c r="U331" s="508"/>
      <c r="V331" s="327"/>
      <c r="W331" s="379"/>
    </row>
    <row r="332" spans="1:23" x14ac:dyDescent="0.25">
      <c r="A332" s="418" t="s">
        <v>868</v>
      </c>
      <c r="B332" s="438" t="s">
        <v>180</v>
      </c>
      <c r="C332" s="443" t="s">
        <v>436</v>
      </c>
      <c r="D332" s="509" t="s">
        <v>745</v>
      </c>
      <c r="E332" s="309" t="s">
        <v>745</v>
      </c>
      <c r="F332" s="309" t="s">
        <v>745</v>
      </c>
      <c r="G332" s="309" t="s">
        <v>745</v>
      </c>
      <c r="H332" s="309" t="s">
        <v>745</v>
      </c>
      <c r="I332" s="309" t="s">
        <v>745</v>
      </c>
      <c r="J332" s="309" t="s">
        <v>745</v>
      </c>
      <c r="K332" s="309" t="s">
        <v>1130</v>
      </c>
      <c r="L332" s="309" t="s">
        <v>745</v>
      </c>
      <c r="M332" s="309" t="s">
        <v>745</v>
      </c>
      <c r="N332" s="309" t="s">
        <v>745</v>
      </c>
      <c r="O332" s="309" t="s">
        <v>745</v>
      </c>
      <c r="P332" s="309" t="s">
        <v>745</v>
      </c>
      <c r="Q332" s="309" t="s">
        <v>1130</v>
      </c>
      <c r="R332" s="515" t="s">
        <v>745</v>
      </c>
      <c r="S332" s="410" t="s">
        <v>745</v>
      </c>
      <c r="T332" s="328"/>
      <c r="U332" s="509" t="s">
        <v>745</v>
      </c>
      <c r="V332" s="328" t="s">
        <v>745</v>
      </c>
      <c r="W332" s="379" t="s">
        <v>1130</v>
      </c>
    </row>
    <row r="333" spans="1:23" x14ac:dyDescent="0.25">
      <c r="A333" s="418" t="s">
        <v>869</v>
      </c>
      <c r="B333" s="425" t="s">
        <v>735</v>
      </c>
      <c r="C333" s="443" t="s">
        <v>340</v>
      </c>
      <c r="D333" s="483"/>
      <c r="E333" s="308"/>
      <c r="F333" s="308"/>
      <c r="G333" s="308"/>
      <c r="H333" s="308"/>
      <c r="I333" s="308"/>
      <c r="J333" s="308"/>
      <c r="K333" s="308"/>
      <c r="L333" s="308"/>
      <c r="M333" s="308"/>
      <c r="N333" s="308"/>
      <c r="O333" s="308"/>
      <c r="P333" s="308"/>
      <c r="Q333" s="308"/>
      <c r="R333" s="514"/>
      <c r="S333" s="513"/>
      <c r="T333" s="327"/>
      <c r="U333" s="508"/>
      <c r="V333" s="327"/>
      <c r="W333" s="379"/>
    </row>
    <row r="334" spans="1:23" x14ac:dyDescent="0.25">
      <c r="A334" s="418" t="s">
        <v>870</v>
      </c>
      <c r="B334" s="425" t="s">
        <v>734</v>
      </c>
      <c r="C334" s="443" t="s">
        <v>183</v>
      </c>
      <c r="D334" s="483"/>
      <c r="E334" s="308"/>
      <c r="F334" s="308"/>
      <c r="G334" s="308"/>
      <c r="H334" s="308"/>
      <c r="I334" s="308"/>
      <c r="J334" s="308"/>
      <c r="K334" s="308"/>
      <c r="L334" s="308"/>
      <c r="M334" s="308"/>
      <c r="N334" s="308"/>
      <c r="O334" s="308"/>
      <c r="P334" s="308"/>
      <c r="Q334" s="308"/>
      <c r="R334" s="514"/>
      <c r="S334" s="513"/>
      <c r="T334" s="327"/>
      <c r="U334" s="508"/>
      <c r="V334" s="327"/>
      <c r="W334" s="379"/>
    </row>
    <row r="335" spans="1:23" x14ac:dyDescent="0.25">
      <c r="A335" s="418" t="s">
        <v>871</v>
      </c>
      <c r="B335" s="438" t="s">
        <v>181</v>
      </c>
      <c r="C335" s="443" t="s">
        <v>436</v>
      </c>
      <c r="D335" s="509" t="s">
        <v>745</v>
      </c>
      <c r="E335" s="309" t="s">
        <v>745</v>
      </c>
      <c r="F335" s="309" t="s">
        <v>745</v>
      </c>
      <c r="G335" s="309" t="s">
        <v>745</v>
      </c>
      <c r="H335" s="309" t="s">
        <v>745</v>
      </c>
      <c r="I335" s="309" t="s">
        <v>745</v>
      </c>
      <c r="J335" s="309" t="s">
        <v>745</v>
      </c>
      <c r="K335" s="309" t="s">
        <v>1130</v>
      </c>
      <c r="L335" s="309" t="s">
        <v>745</v>
      </c>
      <c r="M335" s="309" t="s">
        <v>745</v>
      </c>
      <c r="N335" s="309" t="s">
        <v>745</v>
      </c>
      <c r="O335" s="309" t="s">
        <v>745</v>
      </c>
      <c r="P335" s="309" t="s">
        <v>745</v>
      </c>
      <c r="Q335" s="309" t="s">
        <v>1130</v>
      </c>
      <c r="R335" s="515" t="s">
        <v>745</v>
      </c>
      <c r="S335" s="410" t="s">
        <v>745</v>
      </c>
      <c r="T335" s="328"/>
      <c r="U335" s="509" t="s">
        <v>745</v>
      </c>
      <c r="V335" s="328" t="s">
        <v>745</v>
      </c>
      <c r="W335" s="379" t="s">
        <v>1130</v>
      </c>
    </row>
    <row r="336" spans="1:23" x14ac:dyDescent="0.25">
      <c r="A336" s="418" t="s">
        <v>872</v>
      </c>
      <c r="B336" s="425" t="s">
        <v>735</v>
      </c>
      <c r="C336" s="443" t="s">
        <v>340</v>
      </c>
      <c r="D336" s="483"/>
      <c r="E336" s="308"/>
      <c r="F336" s="308"/>
      <c r="G336" s="308"/>
      <c r="H336" s="308"/>
      <c r="I336" s="308"/>
      <c r="J336" s="308"/>
      <c r="K336" s="308"/>
      <c r="L336" s="308"/>
      <c r="M336" s="308"/>
      <c r="N336" s="308"/>
      <c r="O336" s="308"/>
      <c r="P336" s="308"/>
      <c r="Q336" s="308"/>
      <c r="R336" s="514"/>
      <c r="S336" s="513"/>
      <c r="T336" s="327"/>
      <c r="U336" s="508"/>
      <c r="V336" s="327"/>
      <c r="W336" s="379"/>
    </row>
    <row r="337" spans="1:23" x14ac:dyDescent="0.25">
      <c r="A337" s="418" t="s">
        <v>873</v>
      </c>
      <c r="B337" s="425" t="s">
        <v>736</v>
      </c>
      <c r="C337" s="443" t="s">
        <v>182</v>
      </c>
      <c r="D337" s="483"/>
      <c r="E337" s="308"/>
      <c r="F337" s="308"/>
      <c r="G337" s="308"/>
      <c r="H337" s="308"/>
      <c r="I337" s="308"/>
      <c r="J337" s="308"/>
      <c r="K337" s="308"/>
      <c r="L337" s="308"/>
      <c r="M337" s="308"/>
      <c r="N337" s="308"/>
      <c r="O337" s="308"/>
      <c r="P337" s="308"/>
      <c r="Q337" s="308"/>
      <c r="R337" s="514"/>
      <c r="S337" s="513"/>
      <c r="T337" s="327"/>
      <c r="U337" s="508"/>
      <c r="V337" s="327"/>
      <c r="W337" s="379"/>
    </row>
    <row r="338" spans="1:23" ht="16.5" thickBot="1" x14ac:dyDescent="0.3">
      <c r="A338" s="418" t="s">
        <v>874</v>
      </c>
      <c r="B338" s="507" t="s">
        <v>734</v>
      </c>
      <c r="C338" s="443" t="s">
        <v>183</v>
      </c>
      <c r="D338" s="486"/>
      <c r="E338" s="516"/>
      <c r="F338" s="516"/>
      <c r="G338" s="516"/>
      <c r="H338" s="516"/>
      <c r="I338" s="516"/>
      <c r="J338" s="516"/>
      <c r="K338" s="516"/>
      <c r="L338" s="516"/>
      <c r="M338" s="516"/>
      <c r="N338" s="516"/>
      <c r="O338" s="516"/>
      <c r="P338" s="516"/>
      <c r="Q338" s="516"/>
      <c r="R338" s="517"/>
      <c r="S338" s="513"/>
      <c r="T338" s="327"/>
      <c r="U338" s="510"/>
      <c r="V338" s="511"/>
      <c r="W338" s="512"/>
    </row>
    <row r="339" spans="1:23" ht="16.5" thickBot="1" x14ac:dyDescent="0.3">
      <c r="A339" s="435" t="s">
        <v>737</v>
      </c>
      <c r="B339" s="436" t="s">
        <v>772</v>
      </c>
      <c r="C339" s="446" t="s">
        <v>436</v>
      </c>
      <c r="D339" s="496" t="s">
        <v>745</v>
      </c>
      <c r="E339" s="497" t="s">
        <v>745</v>
      </c>
      <c r="F339" s="497" t="s">
        <v>745</v>
      </c>
      <c r="G339" s="497" t="s">
        <v>745</v>
      </c>
      <c r="H339" s="497" t="s">
        <v>745</v>
      </c>
      <c r="I339" s="497" t="s">
        <v>745</v>
      </c>
      <c r="J339" s="497" t="s">
        <v>745</v>
      </c>
      <c r="K339" s="497" t="s">
        <v>1130</v>
      </c>
      <c r="L339" s="497" t="s">
        <v>745</v>
      </c>
      <c r="M339" s="497" t="s">
        <v>745</v>
      </c>
      <c r="N339" s="497" t="s">
        <v>745</v>
      </c>
      <c r="O339" s="497" t="s">
        <v>745</v>
      </c>
      <c r="P339" s="497" t="s">
        <v>745</v>
      </c>
      <c r="Q339" s="497" t="s">
        <v>1130</v>
      </c>
      <c r="R339" s="498" t="s">
        <v>745</v>
      </c>
      <c r="S339" s="505" t="s">
        <v>745</v>
      </c>
      <c r="T339" s="359"/>
      <c r="U339" s="496" t="s">
        <v>745</v>
      </c>
      <c r="V339" s="499" t="s">
        <v>745</v>
      </c>
      <c r="W339" s="500" t="s">
        <v>1130</v>
      </c>
    </row>
    <row r="340" spans="1:23" x14ac:dyDescent="0.25">
      <c r="A340" s="418" t="s">
        <v>739</v>
      </c>
      <c r="B340" s="438" t="s">
        <v>88</v>
      </c>
      <c r="C340" s="447" t="s">
        <v>340</v>
      </c>
      <c r="D340" s="483">
        <v>1326.92</v>
      </c>
      <c r="E340" s="302">
        <v>1243.6099999999999</v>
      </c>
      <c r="F340" s="314">
        <v>1315.49</v>
      </c>
      <c r="G340" s="314">
        <v>1370.164</v>
      </c>
      <c r="H340" s="302">
        <v>1361.65</v>
      </c>
      <c r="I340" s="314">
        <v>1352.61</v>
      </c>
      <c r="J340" s="302">
        <v>1481.18</v>
      </c>
      <c r="K340" s="302"/>
      <c r="L340" s="314">
        <v>1352.61</v>
      </c>
      <c r="M340" s="314">
        <v>1352.61</v>
      </c>
      <c r="N340" s="314">
        <v>1352.61</v>
      </c>
      <c r="O340" s="314">
        <v>1352.61</v>
      </c>
      <c r="P340" s="314">
        <v>1352.61</v>
      </c>
      <c r="Q340" s="314">
        <v>1352.61</v>
      </c>
      <c r="R340" s="314">
        <v>1352.61</v>
      </c>
      <c r="S340" s="397">
        <v>1352.61</v>
      </c>
      <c r="T340" s="323"/>
      <c r="U340" s="373">
        <v>6780.6039999999994</v>
      </c>
      <c r="V340" s="322">
        <f>SUM(G340:U340)</f>
        <v>23167.088000000003</v>
      </c>
      <c r="W340" s="501"/>
    </row>
    <row r="341" spans="1:23" ht="25.5" x14ac:dyDescent="0.25">
      <c r="A341" s="418" t="s">
        <v>875</v>
      </c>
      <c r="B341" s="425" t="s">
        <v>89</v>
      </c>
      <c r="C341" s="448" t="s">
        <v>340</v>
      </c>
      <c r="D341" s="474" t="s">
        <v>436</v>
      </c>
      <c r="E341" s="296" t="s">
        <v>436</v>
      </c>
      <c r="F341" s="296" t="s">
        <v>436</v>
      </c>
      <c r="G341" s="296" t="s">
        <v>436</v>
      </c>
      <c r="H341" s="585" t="s">
        <v>436</v>
      </c>
      <c r="I341" s="586" t="s">
        <v>436</v>
      </c>
      <c r="J341" s="408" t="s">
        <v>436</v>
      </c>
      <c r="K341" s="296" t="s">
        <v>436</v>
      </c>
      <c r="L341" s="296" t="s">
        <v>436</v>
      </c>
      <c r="M341" s="296" t="s">
        <v>436</v>
      </c>
      <c r="N341" s="296" t="s">
        <v>436</v>
      </c>
      <c r="O341" s="296" t="s">
        <v>436</v>
      </c>
      <c r="P341" s="296" t="s">
        <v>436</v>
      </c>
      <c r="Q341" s="296" t="s">
        <v>436</v>
      </c>
      <c r="R341" s="266" t="s">
        <v>436</v>
      </c>
      <c r="S341" s="408" t="s">
        <v>436</v>
      </c>
      <c r="T341" s="301" t="s">
        <v>436</v>
      </c>
      <c r="U341" s="474" t="s">
        <v>436</v>
      </c>
      <c r="V341" s="323"/>
      <c r="W341" s="379"/>
    </row>
    <row r="342" spans="1:23" x14ac:dyDescent="0.25">
      <c r="A342" s="418" t="s">
        <v>1067</v>
      </c>
      <c r="B342" s="445" t="s">
        <v>1121</v>
      </c>
      <c r="C342" s="448" t="s">
        <v>340</v>
      </c>
      <c r="D342" s="474" t="s">
        <v>436</v>
      </c>
      <c r="E342" s="296" t="s">
        <v>436</v>
      </c>
      <c r="F342" s="296" t="s">
        <v>436</v>
      </c>
      <c r="G342" s="296" t="s">
        <v>436</v>
      </c>
      <c r="H342" s="585" t="s">
        <v>436</v>
      </c>
      <c r="I342" s="586" t="s">
        <v>436</v>
      </c>
      <c r="J342" s="408" t="s">
        <v>436</v>
      </c>
      <c r="K342" s="296" t="s">
        <v>436</v>
      </c>
      <c r="L342" s="296" t="s">
        <v>436</v>
      </c>
      <c r="M342" s="296" t="s">
        <v>436</v>
      </c>
      <c r="N342" s="296" t="s">
        <v>436</v>
      </c>
      <c r="O342" s="296" t="s">
        <v>436</v>
      </c>
      <c r="P342" s="296" t="s">
        <v>436</v>
      </c>
      <c r="Q342" s="296" t="s">
        <v>436</v>
      </c>
      <c r="R342" s="266" t="s">
        <v>436</v>
      </c>
      <c r="S342" s="408" t="s">
        <v>436</v>
      </c>
      <c r="T342" s="301" t="s">
        <v>436</v>
      </c>
      <c r="U342" s="474" t="s">
        <v>436</v>
      </c>
      <c r="V342" s="323"/>
      <c r="W342" s="379"/>
    </row>
    <row r="343" spans="1:23" x14ac:dyDescent="0.25">
      <c r="A343" s="418" t="s">
        <v>1066</v>
      </c>
      <c r="B343" s="445" t="s">
        <v>1122</v>
      </c>
      <c r="C343" s="448" t="s">
        <v>340</v>
      </c>
      <c r="D343" s="474" t="s">
        <v>436</v>
      </c>
      <c r="E343" s="296" t="s">
        <v>436</v>
      </c>
      <c r="F343" s="296" t="s">
        <v>436</v>
      </c>
      <c r="G343" s="296" t="s">
        <v>436</v>
      </c>
      <c r="H343" s="585" t="s">
        <v>436</v>
      </c>
      <c r="I343" s="586" t="s">
        <v>436</v>
      </c>
      <c r="J343" s="408" t="s">
        <v>436</v>
      </c>
      <c r="K343" s="296" t="s">
        <v>436</v>
      </c>
      <c r="L343" s="296" t="s">
        <v>436</v>
      </c>
      <c r="M343" s="296" t="s">
        <v>436</v>
      </c>
      <c r="N343" s="296" t="s">
        <v>436</v>
      </c>
      <c r="O343" s="296" t="s">
        <v>436</v>
      </c>
      <c r="P343" s="296" t="s">
        <v>436</v>
      </c>
      <c r="Q343" s="296" t="s">
        <v>436</v>
      </c>
      <c r="R343" s="266" t="s">
        <v>436</v>
      </c>
      <c r="S343" s="408" t="s">
        <v>436</v>
      </c>
      <c r="T343" s="301" t="s">
        <v>436</v>
      </c>
      <c r="U343" s="474" t="s">
        <v>436</v>
      </c>
      <c r="V343" s="323"/>
      <c r="W343" s="379"/>
    </row>
    <row r="344" spans="1:23" x14ac:dyDescent="0.25">
      <c r="A344" s="418" t="s">
        <v>1033</v>
      </c>
      <c r="B344" s="438" t="s">
        <v>44</v>
      </c>
      <c r="C344" s="448" t="s">
        <v>340</v>
      </c>
      <c r="D344" s="483">
        <v>213.29</v>
      </c>
      <c r="E344" s="302">
        <v>208.92</v>
      </c>
      <c r="F344" s="314">
        <v>215.57</v>
      </c>
      <c r="G344" s="302">
        <v>229.56</v>
      </c>
      <c r="H344" s="302">
        <v>215.08</v>
      </c>
      <c r="I344" s="302">
        <v>226.62</v>
      </c>
      <c r="J344" s="397">
        <v>248.14</v>
      </c>
      <c r="K344" s="302"/>
      <c r="L344" s="302">
        <v>226.62</v>
      </c>
      <c r="M344" s="302">
        <v>226.62</v>
      </c>
      <c r="N344" s="302">
        <v>226.62</v>
      </c>
      <c r="O344" s="302">
        <v>226.62</v>
      </c>
      <c r="P344" s="302">
        <v>226.62</v>
      </c>
      <c r="Q344" s="302">
        <v>226.62</v>
      </c>
      <c r="R344" s="302">
        <v>226.62</v>
      </c>
      <c r="S344" s="397"/>
      <c r="T344" s="323"/>
      <c r="U344" s="373">
        <v>1136.04</v>
      </c>
      <c r="V344" s="322"/>
      <c r="W344" s="501"/>
    </row>
    <row r="345" spans="1:23" x14ac:dyDescent="0.25">
      <c r="A345" s="418" t="s">
        <v>1034</v>
      </c>
      <c r="B345" s="438" t="s">
        <v>90</v>
      </c>
      <c r="C345" s="448" t="s">
        <v>182</v>
      </c>
      <c r="D345" s="483">
        <v>223.72</v>
      </c>
      <c r="E345" s="302">
        <v>223.72</v>
      </c>
      <c r="F345" s="314">
        <v>223.72</v>
      </c>
      <c r="G345" s="314">
        <v>223.72</v>
      </c>
      <c r="H345" s="302">
        <v>223.72</v>
      </c>
      <c r="I345" s="314">
        <v>223.72</v>
      </c>
      <c r="J345" s="397">
        <v>240.5</v>
      </c>
      <c r="K345" s="302"/>
      <c r="L345" s="314">
        <v>223.72</v>
      </c>
      <c r="M345" s="302"/>
      <c r="N345" s="302"/>
      <c r="O345" s="314">
        <v>223.72</v>
      </c>
      <c r="P345" s="305"/>
      <c r="Q345" s="302"/>
      <c r="R345" s="314">
        <v>223.72</v>
      </c>
      <c r="S345" s="397"/>
      <c r="T345" s="323"/>
      <c r="U345" s="314">
        <v>223.72</v>
      </c>
      <c r="V345" s="322"/>
      <c r="W345" s="501"/>
    </row>
    <row r="346" spans="1:23" ht="25.5" x14ac:dyDescent="0.25">
      <c r="A346" s="418" t="s">
        <v>1035</v>
      </c>
      <c r="B346" s="425" t="s">
        <v>91</v>
      </c>
      <c r="C346" s="448" t="s">
        <v>182</v>
      </c>
      <c r="D346" s="474" t="s">
        <v>436</v>
      </c>
      <c r="E346" s="296" t="s">
        <v>436</v>
      </c>
      <c r="F346" s="296" t="s">
        <v>436</v>
      </c>
      <c r="G346" s="296" t="s">
        <v>436</v>
      </c>
      <c r="H346" s="585" t="s">
        <v>436</v>
      </c>
      <c r="I346" s="586" t="s">
        <v>436</v>
      </c>
      <c r="J346" s="408" t="s">
        <v>436</v>
      </c>
      <c r="K346" s="296" t="s">
        <v>436</v>
      </c>
      <c r="L346" s="296" t="s">
        <v>436</v>
      </c>
      <c r="M346" s="296" t="s">
        <v>436</v>
      </c>
      <c r="N346" s="296" t="s">
        <v>436</v>
      </c>
      <c r="O346" s="296" t="s">
        <v>436</v>
      </c>
      <c r="P346" s="296" t="s">
        <v>436</v>
      </c>
      <c r="Q346" s="296" t="s">
        <v>436</v>
      </c>
      <c r="R346" s="266" t="s">
        <v>436</v>
      </c>
      <c r="S346" s="408" t="s">
        <v>436</v>
      </c>
      <c r="T346" s="301" t="s">
        <v>436</v>
      </c>
      <c r="U346" s="474" t="s">
        <v>436</v>
      </c>
      <c r="V346" s="323"/>
      <c r="W346" s="382"/>
    </row>
    <row r="347" spans="1:23" x14ac:dyDescent="0.25">
      <c r="A347" s="418" t="s">
        <v>1068</v>
      </c>
      <c r="B347" s="445" t="s">
        <v>1121</v>
      </c>
      <c r="C347" s="448" t="s">
        <v>182</v>
      </c>
      <c r="D347" s="474" t="s">
        <v>436</v>
      </c>
      <c r="E347" s="296" t="s">
        <v>436</v>
      </c>
      <c r="F347" s="296" t="s">
        <v>436</v>
      </c>
      <c r="G347" s="296" t="s">
        <v>436</v>
      </c>
      <c r="H347" s="585" t="s">
        <v>436</v>
      </c>
      <c r="I347" s="586" t="s">
        <v>436</v>
      </c>
      <c r="J347" s="408" t="s">
        <v>436</v>
      </c>
      <c r="K347" s="296" t="s">
        <v>436</v>
      </c>
      <c r="L347" s="296" t="s">
        <v>436</v>
      </c>
      <c r="M347" s="296" t="s">
        <v>436</v>
      </c>
      <c r="N347" s="296" t="s">
        <v>436</v>
      </c>
      <c r="O347" s="296" t="s">
        <v>436</v>
      </c>
      <c r="P347" s="296" t="s">
        <v>436</v>
      </c>
      <c r="Q347" s="296" t="s">
        <v>436</v>
      </c>
      <c r="R347" s="266" t="s">
        <v>436</v>
      </c>
      <c r="S347" s="408" t="s">
        <v>436</v>
      </c>
      <c r="T347" s="301" t="s">
        <v>436</v>
      </c>
      <c r="U347" s="474" t="s">
        <v>436</v>
      </c>
      <c r="V347" s="323"/>
      <c r="W347" s="382"/>
    </row>
    <row r="348" spans="1:23" x14ac:dyDescent="0.25">
      <c r="A348" s="418" t="s">
        <v>1069</v>
      </c>
      <c r="B348" s="445" t="s">
        <v>1122</v>
      </c>
      <c r="C348" s="448" t="s">
        <v>182</v>
      </c>
      <c r="D348" s="474" t="s">
        <v>436</v>
      </c>
      <c r="E348" s="296" t="s">
        <v>436</v>
      </c>
      <c r="F348" s="296" t="s">
        <v>436</v>
      </c>
      <c r="G348" s="296" t="s">
        <v>436</v>
      </c>
      <c r="H348" s="585" t="s">
        <v>436</v>
      </c>
      <c r="I348" s="586" t="s">
        <v>436</v>
      </c>
      <c r="J348" s="408" t="s">
        <v>436</v>
      </c>
      <c r="K348" s="296" t="s">
        <v>436</v>
      </c>
      <c r="L348" s="296" t="s">
        <v>436</v>
      </c>
      <c r="M348" s="296" t="s">
        <v>436</v>
      </c>
      <c r="N348" s="296" t="s">
        <v>436</v>
      </c>
      <c r="O348" s="296" t="s">
        <v>436</v>
      </c>
      <c r="P348" s="296" t="s">
        <v>436</v>
      </c>
      <c r="Q348" s="296" t="s">
        <v>436</v>
      </c>
      <c r="R348" s="266" t="s">
        <v>436</v>
      </c>
      <c r="S348" s="408" t="s">
        <v>436</v>
      </c>
      <c r="T348" s="301" t="s">
        <v>436</v>
      </c>
      <c r="U348" s="474" t="s">
        <v>436</v>
      </c>
      <c r="V348" s="323"/>
      <c r="W348" s="382"/>
    </row>
    <row r="349" spans="1:23" x14ac:dyDescent="0.25">
      <c r="A349" s="418" t="s">
        <v>1036</v>
      </c>
      <c r="B349" s="438" t="s">
        <v>1124</v>
      </c>
      <c r="C349" s="448" t="s">
        <v>1123</v>
      </c>
      <c r="D349" s="538">
        <v>57123.74</v>
      </c>
      <c r="E349" s="539">
        <v>57125.31</v>
      </c>
      <c r="F349" s="539">
        <v>57125.31</v>
      </c>
      <c r="G349" s="303">
        <v>57125.31</v>
      </c>
      <c r="H349" s="303">
        <v>57406.294000000002</v>
      </c>
      <c r="I349" s="539">
        <v>57119.729999999996</v>
      </c>
      <c r="J349" s="393">
        <v>57420.41</v>
      </c>
      <c r="K349" s="539"/>
      <c r="L349" s="539">
        <v>57104.79</v>
      </c>
      <c r="M349" s="539"/>
      <c r="N349" s="539"/>
      <c r="O349" s="573">
        <v>57099.27</v>
      </c>
      <c r="P349" s="539"/>
      <c r="Q349" s="539"/>
      <c r="R349" s="572">
        <v>57097.66</v>
      </c>
      <c r="S349" s="397"/>
      <c r="T349" s="323"/>
      <c r="U349" s="478">
        <v>57109.351999999999</v>
      </c>
      <c r="V349" s="302"/>
      <c r="W349" s="502"/>
    </row>
    <row r="350" spans="1:23" ht="26.25" thickBot="1" x14ac:dyDescent="0.3">
      <c r="A350" s="418" t="s">
        <v>1037</v>
      </c>
      <c r="B350" s="439" t="s">
        <v>51</v>
      </c>
      <c r="C350" s="449" t="s">
        <v>906</v>
      </c>
      <c r="D350" s="503">
        <v>1221.0900000000001</v>
      </c>
      <c r="E350" s="506">
        <v>1254.6000000000001</v>
      </c>
      <c r="F350" s="506">
        <v>1305.87565</v>
      </c>
      <c r="G350" s="506">
        <v>1126.6300000000001</v>
      </c>
      <c r="H350" s="506">
        <v>1126.6300000000001</v>
      </c>
      <c r="I350" s="506">
        <v>1171.703884</v>
      </c>
      <c r="J350" s="599">
        <f>J29-J63-J64-J57</f>
        <v>1171.4756</v>
      </c>
      <c r="K350" s="506">
        <v>0</v>
      </c>
      <c r="L350" s="506">
        <v>1218.5720393600004</v>
      </c>
      <c r="M350" s="506">
        <v>0</v>
      </c>
      <c r="N350" s="506">
        <v>0</v>
      </c>
      <c r="O350" s="506">
        <v>1267.3149209344003</v>
      </c>
      <c r="P350" s="506">
        <v>0</v>
      </c>
      <c r="Q350" s="506">
        <v>0</v>
      </c>
      <c r="R350" s="504">
        <v>1318.0075177717767</v>
      </c>
      <c r="S350" s="394">
        <v>0</v>
      </c>
      <c r="T350" s="324">
        <v>0</v>
      </c>
      <c r="U350" s="503">
        <v>6102.2367120661775</v>
      </c>
      <c r="V350" s="487"/>
      <c r="W350" s="504"/>
    </row>
    <row r="351" spans="1:23" x14ac:dyDescent="0.25">
      <c r="A351" s="437" t="s">
        <v>740</v>
      </c>
      <c r="B351" s="436" t="s">
        <v>738</v>
      </c>
      <c r="C351" s="451" t="s">
        <v>436</v>
      </c>
      <c r="D351" s="496" t="s">
        <v>745</v>
      </c>
      <c r="E351" s="497" t="s">
        <v>745</v>
      </c>
      <c r="F351" s="497" t="s">
        <v>745</v>
      </c>
      <c r="G351" s="497" t="s">
        <v>745</v>
      </c>
      <c r="H351" s="497" t="s">
        <v>745</v>
      </c>
      <c r="I351" s="497" t="s">
        <v>745</v>
      </c>
      <c r="J351" s="497" t="s">
        <v>745</v>
      </c>
      <c r="K351" s="497"/>
      <c r="L351" s="497" t="s">
        <v>745</v>
      </c>
      <c r="M351" s="497" t="s">
        <v>745</v>
      </c>
      <c r="N351" s="497"/>
      <c r="O351" s="497" t="s">
        <v>745</v>
      </c>
      <c r="P351" s="497" t="s">
        <v>745</v>
      </c>
      <c r="Q351" s="497" t="s">
        <v>1130</v>
      </c>
      <c r="R351" s="498" t="s">
        <v>745</v>
      </c>
      <c r="S351" s="450" t="s">
        <v>745</v>
      </c>
      <c r="T351" s="360"/>
      <c r="U351" s="496" t="s">
        <v>745</v>
      </c>
      <c r="V351" s="499" t="s">
        <v>745</v>
      </c>
      <c r="W351" s="500" t="s">
        <v>1130</v>
      </c>
    </row>
    <row r="352" spans="1:23" x14ac:dyDescent="0.25">
      <c r="A352" s="418" t="s">
        <v>742</v>
      </c>
      <c r="B352" s="438" t="s">
        <v>785</v>
      </c>
      <c r="C352" s="448" t="s">
        <v>340</v>
      </c>
      <c r="D352" s="474" t="s">
        <v>436</v>
      </c>
      <c r="E352" s="296" t="s">
        <v>436</v>
      </c>
      <c r="F352" s="296" t="s">
        <v>436</v>
      </c>
      <c r="G352" s="296" t="s">
        <v>436</v>
      </c>
      <c r="H352" s="296" t="s">
        <v>436</v>
      </c>
      <c r="I352" s="296" t="s">
        <v>436</v>
      </c>
      <c r="J352" s="296" t="s">
        <v>436</v>
      </c>
      <c r="K352" s="296" t="s">
        <v>436</v>
      </c>
      <c r="L352" s="296" t="s">
        <v>436</v>
      </c>
      <c r="M352" s="296" t="s">
        <v>436</v>
      </c>
      <c r="N352" s="296" t="s">
        <v>436</v>
      </c>
      <c r="O352" s="296" t="s">
        <v>436</v>
      </c>
      <c r="P352" s="296" t="s">
        <v>436</v>
      </c>
      <c r="Q352" s="296" t="s">
        <v>436</v>
      </c>
      <c r="R352" s="266" t="s">
        <v>436</v>
      </c>
      <c r="S352" s="408" t="s">
        <v>436</v>
      </c>
      <c r="T352" s="301" t="s">
        <v>436</v>
      </c>
      <c r="U352" s="474" t="s">
        <v>436</v>
      </c>
      <c r="V352" s="323"/>
      <c r="W352" s="382"/>
    </row>
    <row r="353" spans="1:23" x14ac:dyDescent="0.25">
      <c r="A353" s="418" t="s">
        <v>743</v>
      </c>
      <c r="B353" s="438" t="s">
        <v>786</v>
      </c>
      <c r="C353" s="448" t="s">
        <v>768</v>
      </c>
      <c r="D353" s="474" t="s">
        <v>436</v>
      </c>
      <c r="E353" s="296" t="s">
        <v>436</v>
      </c>
      <c r="F353" s="296" t="s">
        <v>436</v>
      </c>
      <c r="G353" s="296" t="s">
        <v>436</v>
      </c>
      <c r="H353" s="296" t="s">
        <v>436</v>
      </c>
      <c r="I353" s="296" t="s">
        <v>436</v>
      </c>
      <c r="J353" s="296" t="s">
        <v>436</v>
      </c>
      <c r="K353" s="296" t="s">
        <v>436</v>
      </c>
      <c r="L353" s="296" t="s">
        <v>436</v>
      </c>
      <c r="M353" s="296" t="s">
        <v>436</v>
      </c>
      <c r="N353" s="296" t="s">
        <v>436</v>
      </c>
      <c r="O353" s="296" t="s">
        <v>436</v>
      </c>
      <c r="P353" s="296" t="s">
        <v>436</v>
      </c>
      <c r="Q353" s="296" t="s">
        <v>436</v>
      </c>
      <c r="R353" s="266" t="s">
        <v>436</v>
      </c>
      <c r="S353" s="408" t="s">
        <v>436</v>
      </c>
      <c r="T353" s="301" t="s">
        <v>436</v>
      </c>
      <c r="U353" s="474" t="s">
        <v>436</v>
      </c>
      <c r="V353" s="323"/>
      <c r="W353" s="382"/>
    </row>
    <row r="354" spans="1:23" ht="25.5" x14ac:dyDescent="0.25">
      <c r="A354" s="418" t="s">
        <v>792</v>
      </c>
      <c r="B354" s="438" t="s">
        <v>0</v>
      </c>
      <c r="C354" s="448" t="s">
        <v>906</v>
      </c>
      <c r="D354" s="474" t="s">
        <v>436</v>
      </c>
      <c r="E354" s="296" t="s">
        <v>436</v>
      </c>
      <c r="F354" s="296" t="s">
        <v>436</v>
      </c>
      <c r="G354" s="296" t="s">
        <v>436</v>
      </c>
      <c r="H354" s="296" t="s">
        <v>436</v>
      </c>
      <c r="I354" s="296" t="s">
        <v>436</v>
      </c>
      <c r="J354" s="296" t="s">
        <v>436</v>
      </c>
      <c r="K354" s="296" t="s">
        <v>436</v>
      </c>
      <c r="L354" s="296" t="s">
        <v>436</v>
      </c>
      <c r="M354" s="296" t="s">
        <v>436</v>
      </c>
      <c r="N354" s="296" t="s">
        <v>436</v>
      </c>
      <c r="O354" s="296" t="s">
        <v>436</v>
      </c>
      <c r="P354" s="296" t="s">
        <v>436</v>
      </c>
      <c r="Q354" s="296" t="s">
        <v>436</v>
      </c>
      <c r="R354" s="266" t="s">
        <v>436</v>
      </c>
      <c r="S354" s="408" t="s">
        <v>436</v>
      </c>
      <c r="T354" s="301" t="s">
        <v>436</v>
      </c>
      <c r="U354" s="474" t="s">
        <v>436</v>
      </c>
      <c r="V354" s="323"/>
      <c r="W354" s="382"/>
    </row>
    <row r="355" spans="1:23" ht="26.25" thickBot="1" x14ac:dyDescent="0.3">
      <c r="A355" s="418" t="s">
        <v>876</v>
      </c>
      <c r="B355" s="439" t="s">
        <v>45</v>
      </c>
      <c r="C355" s="449" t="s">
        <v>906</v>
      </c>
      <c r="D355" s="475" t="s">
        <v>436</v>
      </c>
      <c r="E355" s="298" t="s">
        <v>436</v>
      </c>
      <c r="F355" s="298" t="s">
        <v>436</v>
      </c>
      <c r="G355" s="298" t="s">
        <v>436</v>
      </c>
      <c r="H355" s="298" t="s">
        <v>436</v>
      </c>
      <c r="I355" s="298" t="s">
        <v>436</v>
      </c>
      <c r="J355" s="298" t="s">
        <v>436</v>
      </c>
      <c r="K355" s="298" t="s">
        <v>436</v>
      </c>
      <c r="L355" s="298" t="s">
        <v>436</v>
      </c>
      <c r="M355" s="298" t="s">
        <v>436</v>
      </c>
      <c r="N355" s="298" t="s">
        <v>436</v>
      </c>
      <c r="O355" s="298" t="s">
        <v>436</v>
      </c>
      <c r="P355" s="298" t="s">
        <v>436</v>
      </c>
      <c r="Q355" s="298" t="s">
        <v>436</v>
      </c>
      <c r="R355" s="267" t="s">
        <v>436</v>
      </c>
      <c r="S355" s="408" t="s">
        <v>436</v>
      </c>
      <c r="T355" s="301" t="s">
        <v>436</v>
      </c>
      <c r="U355" s="475" t="s">
        <v>436</v>
      </c>
      <c r="V355" s="326"/>
      <c r="W355" s="385"/>
    </row>
    <row r="356" spans="1:23" x14ac:dyDescent="0.25">
      <c r="A356" s="437" t="s">
        <v>744</v>
      </c>
      <c r="B356" s="436" t="s">
        <v>741</v>
      </c>
      <c r="C356" s="453" t="s">
        <v>436</v>
      </c>
      <c r="D356" s="496" t="s">
        <v>745</v>
      </c>
      <c r="E356" s="497" t="s">
        <v>745</v>
      </c>
      <c r="F356" s="497" t="s">
        <v>745</v>
      </c>
      <c r="G356" s="497" t="s">
        <v>745</v>
      </c>
      <c r="H356" s="497" t="s">
        <v>745</v>
      </c>
      <c r="I356" s="497" t="s">
        <v>745</v>
      </c>
      <c r="J356" s="497" t="s">
        <v>745</v>
      </c>
      <c r="K356" s="497"/>
      <c r="L356" s="497" t="s">
        <v>745</v>
      </c>
      <c r="M356" s="497" t="s">
        <v>745</v>
      </c>
      <c r="N356" s="497"/>
      <c r="O356" s="497" t="s">
        <v>745</v>
      </c>
      <c r="P356" s="497" t="s">
        <v>745</v>
      </c>
      <c r="Q356" s="497" t="s">
        <v>1130</v>
      </c>
      <c r="R356" s="498" t="s">
        <v>745</v>
      </c>
      <c r="S356" s="450" t="s">
        <v>745</v>
      </c>
      <c r="T356" s="360"/>
      <c r="U356" s="496" t="s">
        <v>745</v>
      </c>
      <c r="V356" s="499" t="s">
        <v>745</v>
      </c>
      <c r="W356" s="500" t="s">
        <v>1130</v>
      </c>
    </row>
    <row r="357" spans="1:23" ht="18" customHeight="1" x14ac:dyDescent="0.25">
      <c r="A357" s="418" t="s">
        <v>877</v>
      </c>
      <c r="B357" s="438" t="s">
        <v>895</v>
      </c>
      <c r="C357" s="448" t="s">
        <v>182</v>
      </c>
      <c r="D357" s="474" t="s">
        <v>436</v>
      </c>
      <c r="E357" s="296" t="s">
        <v>436</v>
      </c>
      <c r="F357" s="296" t="s">
        <v>436</v>
      </c>
      <c r="G357" s="296" t="s">
        <v>436</v>
      </c>
      <c r="H357" s="296" t="s">
        <v>436</v>
      </c>
      <c r="I357" s="296" t="s">
        <v>436</v>
      </c>
      <c r="J357" s="296" t="s">
        <v>436</v>
      </c>
      <c r="K357" s="296" t="s">
        <v>436</v>
      </c>
      <c r="L357" s="296" t="s">
        <v>436</v>
      </c>
      <c r="M357" s="296" t="s">
        <v>436</v>
      </c>
      <c r="N357" s="296" t="s">
        <v>436</v>
      </c>
      <c r="O357" s="296" t="s">
        <v>436</v>
      </c>
      <c r="P357" s="296" t="s">
        <v>436</v>
      </c>
      <c r="Q357" s="296" t="s">
        <v>436</v>
      </c>
      <c r="R357" s="266" t="s">
        <v>436</v>
      </c>
      <c r="S357" s="408" t="s">
        <v>436</v>
      </c>
      <c r="T357" s="301" t="s">
        <v>436</v>
      </c>
      <c r="U357" s="474" t="s">
        <v>436</v>
      </c>
      <c r="V357" s="323"/>
      <c r="W357" s="382"/>
    </row>
    <row r="358" spans="1:23" ht="38.25" x14ac:dyDescent="0.25">
      <c r="A358" s="418" t="s">
        <v>878</v>
      </c>
      <c r="B358" s="425" t="s">
        <v>1038</v>
      </c>
      <c r="C358" s="448" t="s">
        <v>182</v>
      </c>
      <c r="D358" s="474" t="s">
        <v>436</v>
      </c>
      <c r="E358" s="296" t="s">
        <v>436</v>
      </c>
      <c r="F358" s="296" t="s">
        <v>436</v>
      </c>
      <c r="G358" s="296" t="s">
        <v>436</v>
      </c>
      <c r="H358" s="296" t="s">
        <v>436</v>
      </c>
      <c r="I358" s="296" t="s">
        <v>436</v>
      </c>
      <c r="J358" s="296" t="s">
        <v>436</v>
      </c>
      <c r="K358" s="296" t="s">
        <v>436</v>
      </c>
      <c r="L358" s="296" t="s">
        <v>436</v>
      </c>
      <c r="M358" s="296" t="s">
        <v>436</v>
      </c>
      <c r="N358" s="296" t="s">
        <v>436</v>
      </c>
      <c r="O358" s="296" t="s">
        <v>436</v>
      </c>
      <c r="P358" s="296" t="s">
        <v>436</v>
      </c>
      <c r="Q358" s="296" t="s">
        <v>436</v>
      </c>
      <c r="R358" s="266" t="s">
        <v>436</v>
      </c>
      <c r="S358" s="408" t="s">
        <v>436</v>
      </c>
      <c r="T358" s="301" t="s">
        <v>436</v>
      </c>
      <c r="U358" s="474" t="s">
        <v>436</v>
      </c>
      <c r="V358" s="323"/>
      <c r="W358" s="382"/>
    </row>
    <row r="359" spans="1:23" ht="38.25" x14ac:dyDescent="0.25">
      <c r="A359" s="418" t="s">
        <v>879</v>
      </c>
      <c r="B359" s="425" t="s">
        <v>1039</v>
      </c>
      <c r="C359" s="448" t="s">
        <v>182</v>
      </c>
      <c r="D359" s="474" t="s">
        <v>436</v>
      </c>
      <c r="E359" s="296" t="s">
        <v>436</v>
      </c>
      <c r="F359" s="296" t="s">
        <v>436</v>
      </c>
      <c r="G359" s="296" t="s">
        <v>436</v>
      </c>
      <c r="H359" s="296" t="s">
        <v>436</v>
      </c>
      <c r="I359" s="296" t="s">
        <v>436</v>
      </c>
      <c r="J359" s="296" t="s">
        <v>436</v>
      </c>
      <c r="K359" s="296" t="s">
        <v>436</v>
      </c>
      <c r="L359" s="296" t="s">
        <v>436</v>
      </c>
      <c r="M359" s="296" t="s">
        <v>436</v>
      </c>
      <c r="N359" s="296" t="s">
        <v>436</v>
      </c>
      <c r="O359" s="296" t="s">
        <v>436</v>
      </c>
      <c r="P359" s="296" t="s">
        <v>436</v>
      </c>
      <c r="Q359" s="296" t="s">
        <v>436</v>
      </c>
      <c r="R359" s="266" t="s">
        <v>436</v>
      </c>
      <c r="S359" s="408" t="s">
        <v>436</v>
      </c>
      <c r="T359" s="301" t="s">
        <v>436</v>
      </c>
      <c r="U359" s="474" t="s">
        <v>436</v>
      </c>
      <c r="V359" s="323"/>
      <c r="W359" s="382"/>
    </row>
    <row r="360" spans="1:23" ht="25.5" x14ac:dyDescent="0.25">
      <c r="A360" s="418" t="s">
        <v>880</v>
      </c>
      <c r="B360" s="425" t="s">
        <v>789</v>
      </c>
      <c r="C360" s="448" t="s">
        <v>182</v>
      </c>
      <c r="D360" s="474" t="s">
        <v>436</v>
      </c>
      <c r="E360" s="296" t="s">
        <v>436</v>
      </c>
      <c r="F360" s="296" t="s">
        <v>436</v>
      </c>
      <c r="G360" s="296" t="s">
        <v>436</v>
      </c>
      <c r="H360" s="296" t="s">
        <v>436</v>
      </c>
      <c r="I360" s="296" t="s">
        <v>436</v>
      </c>
      <c r="J360" s="296" t="s">
        <v>436</v>
      </c>
      <c r="K360" s="296" t="s">
        <v>436</v>
      </c>
      <c r="L360" s="296" t="s">
        <v>436</v>
      </c>
      <c r="M360" s="296" t="s">
        <v>436</v>
      </c>
      <c r="N360" s="296" t="s">
        <v>436</v>
      </c>
      <c r="O360" s="296" t="s">
        <v>436</v>
      </c>
      <c r="P360" s="296" t="s">
        <v>436</v>
      </c>
      <c r="Q360" s="296" t="s">
        <v>436</v>
      </c>
      <c r="R360" s="266" t="s">
        <v>436</v>
      </c>
      <c r="S360" s="408" t="s">
        <v>436</v>
      </c>
      <c r="T360" s="301" t="s">
        <v>436</v>
      </c>
      <c r="U360" s="474" t="s">
        <v>436</v>
      </c>
      <c r="V360" s="323"/>
      <c r="W360" s="382"/>
    </row>
    <row r="361" spans="1:23" x14ac:dyDescent="0.25">
      <c r="A361" s="418" t="s">
        <v>881</v>
      </c>
      <c r="B361" s="438" t="s">
        <v>894</v>
      </c>
      <c r="C361" s="448" t="s">
        <v>340</v>
      </c>
      <c r="D361" s="474" t="s">
        <v>436</v>
      </c>
      <c r="E361" s="296" t="s">
        <v>436</v>
      </c>
      <c r="F361" s="296" t="s">
        <v>436</v>
      </c>
      <c r="G361" s="296" t="s">
        <v>436</v>
      </c>
      <c r="H361" s="296" t="s">
        <v>436</v>
      </c>
      <c r="I361" s="296" t="s">
        <v>436</v>
      </c>
      <c r="J361" s="296" t="s">
        <v>436</v>
      </c>
      <c r="K361" s="296" t="s">
        <v>436</v>
      </c>
      <c r="L361" s="296" t="s">
        <v>436</v>
      </c>
      <c r="M361" s="296" t="s">
        <v>436</v>
      </c>
      <c r="N361" s="296" t="s">
        <v>436</v>
      </c>
      <c r="O361" s="296" t="s">
        <v>436</v>
      </c>
      <c r="P361" s="296" t="s">
        <v>436</v>
      </c>
      <c r="Q361" s="296" t="s">
        <v>436</v>
      </c>
      <c r="R361" s="266" t="s">
        <v>436</v>
      </c>
      <c r="S361" s="408" t="s">
        <v>436</v>
      </c>
      <c r="T361" s="301" t="s">
        <v>436</v>
      </c>
      <c r="U361" s="474" t="s">
        <v>436</v>
      </c>
      <c r="V361" s="323"/>
      <c r="W361" s="382"/>
    </row>
    <row r="362" spans="1:23" ht="25.5" x14ac:dyDescent="0.25">
      <c r="A362" s="418" t="s">
        <v>882</v>
      </c>
      <c r="B362" s="425" t="s">
        <v>790</v>
      </c>
      <c r="C362" s="448" t="s">
        <v>340</v>
      </c>
      <c r="D362" s="474" t="s">
        <v>436</v>
      </c>
      <c r="E362" s="296" t="s">
        <v>436</v>
      </c>
      <c r="F362" s="296" t="s">
        <v>436</v>
      </c>
      <c r="G362" s="296" t="s">
        <v>436</v>
      </c>
      <c r="H362" s="296" t="s">
        <v>436</v>
      </c>
      <c r="I362" s="296" t="s">
        <v>436</v>
      </c>
      <c r="J362" s="296" t="s">
        <v>436</v>
      </c>
      <c r="K362" s="296" t="s">
        <v>436</v>
      </c>
      <c r="L362" s="296" t="s">
        <v>436</v>
      </c>
      <c r="M362" s="296" t="s">
        <v>436</v>
      </c>
      <c r="N362" s="296" t="s">
        <v>436</v>
      </c>
      <c r="O362" s="296" t="s">
        <v>436</v>
      </c>
      <c r="P362" s="296" t="s">
        <v>436</v>
      </c>
      <c r="Q362" s="296" t="s">
        <v>436</v>
      </c>
      <c r="R362" s="266" t="s">
        <v>436</v>
      </c>
      <c r="S362" s="408" t="s">
        <v>436</v>
      </c>
      <c r="T362" s="301" t="s">
        <v>436</v>
      </c>
      <c r="U362" s="474" t="s">
        <v>436</v>
      </c>
      <c r="V362" s="323"/>
      <c r="W362" s="382"/>
    </row>
    <row r="363" spans="1:23" x14ac:dyDescent="0.25">
      <c r="A363" s="418" t="s">
        <v>883</v>
      </c>
      <c r="B363" s="425" t="s">
        <v>791</v>
      </c>
      <c r="C363" s="448" t="s">
        <v>340</v>
      </c>
      <c r="D363" s="474" t="s">
        <v>436</v>
      </c>
      <c r="E363" s="296" t="s">
        <v>436</v>
      </c>
      <c r="F363" s="296" t="s">
        <v>436</v>
      </c>
      <c r="G363" s="296" t="s">
        <v>436</v>
      </c>
      <c r="H363" s="296" t="s">
        <v>436</v>
      </c>
      <c r="I363" s="296" t="s">
        <v>436</v>
      </c>
      <c r="J363" s="296" t="s">
        <v>436</v>
      </c>
      <c r="K363" s="296" t="s">
        <v>436</v>
      </c>
      <c r="L363" s="296" t="s">
        <v>436</v>
      </c>
      <c r="M363" s="296" t="s">
        <v>436</v>
      </c>
      <c r="N363" s="296" t="s">
        <v>436</v>
      </c>
      <c r="O363" s="296" t="s">
        <v>436</v>
      </c>
      <c r="P363" s="296" t="s">
        <v>436</v>
      </c>
      <c r="Q363" s="296" t="s">
        <v>436</v>
      </c>
      <c r="R363" s="266" t="s">
        <v>436</v>
      </c>
      <c r="S363" s="408" t="s">
        <v>436</v>
      </c>
      <c r="T363" s="301" t="s">
        <v>436</v>
      </c>
      <c r="U363" s="474" t="s">
        <v>436</v>
      </c>
      <c r="V363" s="323"/>
      <c r="W363" s="382"/>
    </row>
    <row r="364" spans="1:23" ht="25.5" x14ac:dyDescent="0.25">
      <c r="A364" s="418" t="s">
        <v>884</v>
      </c>
      <c r="B364" s="438" t="s">
        <v>893</v>
      </c>
      <c r="C364" s="448" t="s">
        <v>906</v>
      </c>
      <c r="D364" s="474" t="s">
        <v>436</v>
      </c>
      <c r="E364" s="296" t="s">
        <v>436</v>
      </c>
      <c r="F364" s="296" t="s">
        <v>436</v>
      </c>
      <c r="G364" s="296" t="s">
        <v>436</v>
      </c>
      <c r="H364" s="296" t="s">
        <v>436</v>
      </c>
      <c r="I364" s="296" t="s">
        <v>436</v>
      </c>
      <c r="J364" s="296" t="s">
        <v>436</v>
      </c>
      <c r="K364" s="296" t="s">
        <v>436</v>
      </c>
      <c r="L364" s="296" t="s">
        <v>436</v>
      </c>
      <c r="M364" s="296" t="s">
        <v>436</v>
      </c>
      <c r="N364" s="296" t="s">
        <v>436</v>
      </c>
      <c r="O364" s="296" t="s">
        <v>436</v>
      </c>
      <c r="P364" s="296" t="s">
        <v>436</v>
      </c>
      <c r="Q364" s="296" t="s">
        <v>436</v>
      </c>
      <c r="R364" s="266" t="s">
        <v>436</v>
      </c>
      <c r="S364" s="408" t="s">
        <v>436</v>
      </c>
      <c r="T364" s="301" t="s">
        <v>436</v>
      </c>
      <c r="U364" s="474" t="s">
        <v>436</v>
      </c>
      <c r="V364" s="323"/>
      <c r="W364" s="382"/>
    </row>
    <row r="365" spans="1:23" x14ac:dyDescent="0.25">
      <c r="A365" s="418" t="s">
        <v>885</v>
      </c>
      <c r="B365" s="425" t="s">
        <v>787</v>
      </c>
      <c r="C365" s="448" t="s">
        <v>906</v>
      </c>
      <c r="D365" s="474" t="s">
        <v>436</v>
      </c>
      <c r="E365" s="296" t="s">
        <v>436</v>
      </c>
      <c r="F365" s="296" t="s">
        <v>436</v>
      </c>
      <c r="G365" s="296" t="s">
        <v>436</v>
      </c>
      <c r="H365" s="296" t="s">
        <v>436</v>
      </c>
      <c r="I365" s="296" t="s">
        <v>436</v>
      </c>
      <c r="J365" s="296" t="s">
        <v>436</v>
      </c>
      <c r="K365" s="296" t="s">
        <v>436</v>
      </c>
      <c r="L365" s="296" t="s">
        <v>436</v>
      </c>
      <c r="M365" s="296" t="s">
        <v>436</v>
      </c>
      <c r="N365" s="296" t="s">
        <v>436</v>
      </c>
      <c r="O365" s="296" t="s">
        <v>436</v>
      </c>
      <c r="P365" s="296" t="s">
        <v>436</v>
      </c>
      <c r="Q365" s="296" t="s">
        <v>436</v>
      </c>
      <c r="R365" s="266" t="s">
        <v>436</v>
      </c>
      <c r="S365" s="408" t="s">
        <v>436</v>
      </c>
      <c r="T365" s="301" t="s">
        <v>436</v>
      </c>
      <c r="U365" s="474" t="s">
        <v>436</v>
      </c>
      <c r="V365" s="325"/>
      <c r="W365" s="382"/>
    </row>
    <row r="366" spans="1:23" ht="16.5" thickBot="1" x14ac:dyDescent="0.3">
      <c r="A366" s="418" t="s">
        <v>886</v>
      </c>
      <c r="B366" s="492" t="s">
        <v>788</v>
      </c>
      <c r="C366" s="449" t="s">
        <v>906</v>
      </c>
      <c r="D366" s="475" t="s">
        <v>436</v>
      </c>
      <c r="E366" s="298" t="s">
        <v>436</v>
      </c>
      <c r="F366" s="298" t="s">
        <v>436</v>
      </c>
      <c r="G366" s="298" t="s">
        <v>436</v>
      </c>
      <c r="H366" s="298" t="s">
        <v>436</v>
      </c>
      <c r="I366" s="298" t="s">
        <v>436</v>
      </c>
      <c r="J366" s="298" t="s">
        <v>436</v>
      </c>
      <c r="K366" s="298" t="s">
        <v>436</v>
      </c>
      <c r="L366" s="298" t="s">
        <v>436</v>
      </c>
      <c r="M366" s="298" t="s">
        <v>436</v>
      </c>
      <c r="N366" s="298" t="s">
        <v>436</v>
      </c>
      <c r="O366" s="298" t="s">
        <v>436</v>
      </c>
      <c r="P366" s="298" t="s">
        <v>436</v>
      </c>
      <c r="Q366" s="298" t="s">
        <v>436</v>
      </c>
      <c r="R366" s="267" t="s">
        <v>436</v>
      </c>
      <c r="S366" s="408" t="s">
        <v>436</v>
      </c>
      <c r="T366" s="301" t="s">
        <v>436</v>
      </c>
      <c r="U366" s="475" t="s">
        <v>436</v>
      </c>
      <c r="V366" s="326"/>
      <c r="W366" s="385"/>
    </row>
    <row r="367" spans="1:23" ht="16.5" thickBot="1" x14ac:dyDescent="0.3">
      <c r="A367" s="441" t="s">
        <v>887</v>
      </c>
      <c r="B367" s="491" t="s">
        <v>1040</v>
      </c>
      <c r="C367" s="452" t="s">
        <v>184</v>
      </c>
      <c r="D367" s="493">
        <v>1614</v>
      </c>
      <c r="E367" s="494">
        <v>1615</v>
      </c>
      <c r="F367" s="494">
        <v>1589</v>
      </c>
      <c r="G367" s="587">
        <v>1600</v>
      </c>
      <c r="H367" s="588">
        <v>1558</v>
      </c>
      <c r="I367" s="495">
        <v>1623</v>
      </c>
      <c r="J367" s="495">
        <v>1560</v>
      </c>
      <c r="K367" s="495"/>
      <c r="L367" s="495">
        <v>1623</v>
      </c>
      <c r="M367" s="495"/>
      <c r="N367" s="495"/>
      <c r="O367" s="495">
        <v>1623</v>
      </c>
      <c r="P367" s="495"/>
      <c r="Q367" s="495"/>
      <c r="R367" s="495">
        <v>1623</v>
      </c>
      <c r="S367" s="361"/>
      <c r="T367" s="362"/>
      <c r="U367" s="488">
        <v>1623</v>
      </c>
      <c r="V367" s="489"/>
      <c r="W367" s="490"/>
    </row>
    <row r="368" spans="1:23" ht="15.75" customHeight="1" x14ac:dyDescent="0.25">
      <c r="A368" s="690" t="s">
        <v>137</v>
      </c>
      <c r="B368" s="691"/>
      <c r="C368" s="691"/>
      <c r="D368" s="691"/>
      <c r="E368" s="691"/>
      <c r="F368" s="691"/>
      <c r="G368" s="691"/>
      <c r="H368" s="691"/>
      <c r="I368" s="691"/>
      <c r="J368" s="691"/>
      <c r="K368" s="691"/>
      <c r="L368" s="691"/>
      <c r="M368" s="691"/>
      <c r="N368" s="691"/>
      <c r="O368" s="691"/>
      <c r="P368" s="691"/>
      <c r="Q368" s="691"/>
      <c r="R368" s="691"/>
      <c r="S368" s="691"/>
      <c r="T368" s="691"/>
      <c r="U368" s="691"/>
      <c r="V368" s="691"/>
      <c r="W368" s="692"/>
    </row>
    <row r="369" spans="1:23" ht="10.5" customHeight="1" thickBot="1" x14ac:dyDescent="0.3">
      <c r="A369" s="693"/>
      <c r="B369" s="694"/>
      <c r="C369" s="694"/>
      <c r="D369" s="694"/>
      <c r="E369" s="694"/>
      <c r="F369" s="694"/>
      <c r="G369" s="694"/>
      <c r="H369" s="694"/>
      <c r="I369" s="694"/>
      <c r="J369" s="694"/>
      <c r="K369" s="694"/>
      <c r="L369" s="694"/>
      <c r="M369" s="694"/>
      <c r="N369" s="694"/>
      <c r="O369" s="694"/>
      <c r="P369" s="694"/>
      <c r="Q369" s="694"/>
      <c r="R369" s="694"/>
      <c r="S369" s="694"/>
      <c r="T369" s="694"/>
      <c r="U369" s="694"/>
      <c r="V369" s="694"/>
      <c r="W369" s="695"/>
    </row>
    <row r="370" spans="1:23" ht="33" customHeight="1" x14ac:dyDescent="0.25">
      <c r="A370" s="696" t="s">
        <v>146</v>
      </c>
      <c r="B370" s="698" t="s">
        <v>147</v>
      </c>
      <c r="C370" s="702" t="s">
        <v>760</v>
      </c>
      <c r="D370" s="318">
        <v>2019</v>
      </c>
      <c r="E370" s="273">
        <v>2020</v>
      </c>
      <c r="F370" s="272">
        <v>2021</v>
      </c>
      <c r="G370" s="673">
        <v>2022</v>
      </c>
      <c r="H370" s="673"/>
      <c r="I370" s="680">
        <v>2023</v>
      </c>
      <c r="J370" s="681"/>
      <c r="K370" s="682"/>
      <c r="L370" s="683">
        <v>2024</v>
      </c>
      <c r="M370" s="678"/>
      <c r="N370" s="679"/>
      <c r="O370" s="683">
        <v>2025</v>
      </c>
      <c r="P370" s="678"/>
      <c r="Q370" s="679"/>
      <c r="R370" s="683">
        <v>2026</v>
      </c>
      <c r="S370" s="678"/>
      <c r="T370" s="678"/>
      <c r="U370" s="677" t="s">
        <v>671</v>
      </c>
      <c r="V370" s="678"/>
      <c r="W370" s="679"/>
    </row>
    <row r="371" spans="1:23" ht="44.25" customHeight="1" x14ac:dyDescent="0.25">
      <c r="A371" s="697"/>
      <c r="B371" s="699"/>
      <c r="C371" s="703"/>
      <c r="D371" s="274" t="s">
        <v>341</v>
      </c>
      <c r="E371" s="274" t="s">
        <v>341</v>
      </c>
      <c r="F371" s="275" t="s">
        <v>1135</v>
      </c>
      <c r="G371" s="275" t="s">
        <v>1134</v>
      </c>
      <c r="H371" s="275" t="s">
        <v>341</v>
      </c>
      <c r="I371" s="275" t="s">
        <v>1134</v>
      </c>
      <c r="J371" s="275" t="s">
        <v>761</v>
      </c>
      <c r="K371" s="275" t="s">
        <v>341</v>
      </c>
      <c r="L371" s="275" t="s">
        <v>1134</v>
      </c>
      <c r="M371" s="275" t="s">
        <v>761</v>
      </c>
      <c r="N371" s="275" t="s">
        <v>341</v>
      </c>
      <c r="O371" s="275" t="s">
        <v>1134</v>
      </c>
      <c r="P371" s="275" t="s">
        <v>761</v>
      </c>
      <c r="Q371" s="275" t="s">
        <v>341</v>
      </c>
      <c r="R371" s="275" t="s">
        <v>1134</v>
      </c>
      <c r="S371" s="275" t="s">
        <v>761</v>
      </c>
      <c r="T371" s="479" t="s">
        <v>341</v>
      </c>
      <c r="U371" s="481" t="s">
        <v>1134</v>
      </c>
      <c r="V371" s="329" t="s">
        <v>761</v>
      </c>
      <c r="W371" s="275" t="s">
        <v>341</v>
      </c>
    </row>
    <row r="372" spans="1:23" ht="16.5" thickBot="1" x14ac:dyDescent="0.3">
      <c r="A372" s="367">
        <v>1</v>
      </c>
      <c r="B372" s="310">
        <v>2</v>
      </c>
      <c r="C372" s="311">
        <v>3</v>
      </c>
      <c r="D372" s="312">
        <v>4</v>
      </c>
      <c r="E372" s="313">
        <v>5</v>
      </c>
      <c r="F372" s="313">
        <v>6</v>
      </c>
      <c r="G372" s="313">
        <v>7</v>
      </c>
      <c r="H372" s="313">
        <v>8</v>
      </c>
      <c r="I372" s="313">
        <v>9</v>
      </c>
      <c r="J372" s="313">
        <v>10</v>
      </c>
      <c r="K372" s="276">
        <v>11</v>
      </c>
      <c r="L372" s="313">
        <v>12</v>
      </c>
      <c r="M372" s="276">
        <v>13</v>
      </c>
      <c r="N372" s="313">
        <v>14</v>
      </c>
      <c r="O372" s="276">
        <v>15</v>
      </c>
      <c r="P372" s="313">
        <v>16</v>
      </c>
      <c r="Q372" s="313">
        <v>17</v>
      </c>
      <c r="R372" s="276">
        <v>18</v>
      </c>
      <c r="S372" s="313">
        <v>19</v>
      </c>
      <c r="T372" s="480"/>
      <c r="U372" s="320">
        <v>20</v>
      </c>
      <c r="V372" s="313">
        <v>21</v>
      </c>
      <c r="W372" s="276">
        <v>22</v>
      </c>
    </row>
    <row r="373" spans="1:23" ht="30.75" customHeight="1" x14ac:dyDescent="0.25">
      <c r="A373" s="675" t="s">
        <v>144</v>
      </c>
      <c r="B373" s="676"/>
      <c r="C373" s="447" t="s">
        <v>906</v>
      </c>
      <c r="D373" s="394">
        <v>120.30999999999999</v>
      </c>
      <c r="E373" s="299">
        <v>124.02</v>
      </c>
      <c r="F373" s="299">
        <v>133.09</v>
      </c>
      <c r="G373" s="299">
        <v>131.727</v>
      </c>
      <c r="H373" s="299">
        <v>137.29</v>
      </c>
      <c r="I373" s="299">
        <v>137.00400000000002</v>
      </c>
      <c r="J373" s="299">
        <v>146.714</v>
      </c>
      <c r="K373" s="299">
        <v>0</v>
      </c>
      <c r="L373" s="299">
        <v>142.60079999999999</v>
      </c>
      <c r="M373" s="299">
        <v>0</v>
      </c>
      <c r="N373" s="299">
        <v>0</v>
      </c>
      <c r="O373" s="299">
        <v>149.51159999999999</v>
      </c>
      <c r="P373" s="299">
        <v>0</v>
      </c>
      <c r="Q373" s="299">
        <v>0</v>
      </c>
      <c r="R373" s="299">
        <v>156.75960000000001</v>
      </c>
      <c r="S373" s="299">
        <v>0</v>
      </c>
      <c r="T373" s="324">
        <v>0</v>
      </c>
      <c r="U373" s="478">
        <v>717.61079999999993</v>
      </c>
      <c r="V373" s="330"/>
      <c r="W373" s="553"/>
    </row>
    <row r="374" spans="1:23" x14ac:dyDescent="0.25">
      <c r="A374" s="365" t="s">
        <v>162</v>
      </c>
      <c r="B374" s="454" t="s">
        <v>92</v>
      </c>
      <c r="C374" s="448" t="s">
        <v>906</v>
      </c>
      <c r="D374" s="394">
        <v>120.30999999999999</v>
      </c>
      <c r="E374" s="299">
        <v>124.02</v>
      </c>
      <c r="F374" s="299">
        <v>133.09</v>
      </c>
      <c r="G374" s="299">
        <v>126.504</v>
      </c>
      <c r="H374" s="299">
        <v>132.06063999999998</v>
      </c>
      <c r="I374" s="299">
        <v>131.15300000000002</v>
      </c>
      <c r="J374" s="299">
        <v>139.58600000000001</v>
      </c>
      <c r="K374" s="299"/>
      <c r="L374" s="299">
        <v>136.4658</v>
      </c>
      <c r="M374" s="299"/>
      <c r="N374" s="299"/>
      <c r="O374" s="299">
        <v>143.08159999999998</v>
      </c>
      <c r="P374" s="299"/>
      <c r="Q374" s="299"/>
      <c r="R374" s="299">
        <v>150.02260000000001</v>
      </c>
      <c r="S374" s="299"/>
      <c r="T374" s="324"/>
      <c r="U374" s="478">
        <v>686.87979999999993</v>
      </c>
      <c r="V374" s="324"/>
      <c r="W374" s="317"/>
    </row>
    <row r="375" spans="1:23" x14ac:dyDescent="0.25">
      <c r="A375" s="365" t="s">
        <v>163</v>
      </c>
      <c r="B375" s="455" t="s">
        <v>348</v>
      </c>
      <c r="C375" s="448" t="s">
        <v>906</v>
      </c>
      <c r="D375" s="278">
        <v>36.24</v>
      </c>
      <c r="E375" s="280">
        <v>39.450000000000003</v>
      </c>
      <c r="F375" s="386">
        <v>41.23</v>
      </c>
      <c r="G375" s="299">
        <v>11.25</v>
      </c>
      <c r="H375" s="299">
        <v>11.242710000000001</v>
      </c>
      <c r="I375" s="394">
        <v>11.65</v>
      </c>
      <c r="J375" s="299">
        <v>15.834</v>
      </c>
      <c r="K375" s="299"/>
      <c r="L375" s="299">
        <v>12.066000000000001</v>
      </c>
      <c r="M375" s="299"/>
      <c r="N375" s="299"/>
      <c r="O375" s="299">
        <v>12.499000000000001</v>
      </c>
      <c r="P375" s="299"/>
      <c r="Q375" s="299"/>
      <c r="R375" s="299">
        <v>12.949</v>
      </c>
      <c r="S375" s="299"/>
      <c r="T375" s="324"/>
      <c r="U375" s="478">
        <v>60.414000000000001</v>
      </c>
      <c r="V375" s="324"/>
      <c r="W375" s="317"/>
    </row>
    <row r="376" spans="1:23" x14ac:dyDescent="0.25">
      <c r="A376" s="365" t="s">
        <v>349</v>
      </c>
      <c r="B376" s="456" t="s">
        <v>2</v>
      </c>
      <c r="C376" s="448" t="s">
        <v>906</v>
      </c>
      <c r="D376" s="408" t="s">
        <v>436</v>
      </c>
      <c r="E376" s="296" t="s">
        <v>436</v>
      </c>
      <c r="F376" s="296" t="s">
        <v>436</v>
      </c>
      <c r="G376" s="585" t="s">
        <v>436</v>
      </c>
      <c r="H376" s="586" t="s">
        <v>436</v>
      </c>
      <c r="I376" s="408" t="s">
        <v>436</v>
      </c>
      <c r="J376" s="408" t="s">
        <v>436</v>
      </c>
      <c r="K376" s="296" t="s">
        <v>436</v>
      </c>
      <c r="L376" s="296" t="s">
        <v>436</v>
      </c>
      <c r="M376" s="296" t="s">
        <v>436</v>
      </c>
      <c r="N376" s="296" t="s">
        <v>436</v>
      </c>
      <c r="O376" s="296" t="s">
        <v>436</v>
      </c>
      <c r="P376" s="296" t="s">
        <v>436</v>
      </c>
      <c r="Q376" s="296" t="s">
        <v>436</v>
      </c>
      <c r="R376" s="296" t="s">
        <v>436</v>
      </c>
      <c r="S376" s="278" t="s">
        <v>436</v>
      </c>
      <c r="T376" s="278" t="s">
        <v>436</v>
      </c>
      <c r="U376" s="474" t="s">
        <v>436</v>
      </c>
      <c r="V376" s="324"/>
      <c r="W376" s="553"/>
    </row>
    <row r="377" spans="1:23" x14ac:dyDescent="0.25">
      <c r="A377" s="365" t="s">
        <v>746</v>
      </c>
      <c r="B377" s="457" t="s">
        <v>1042</v>
      </c>
      <c r="C377" s="448" t="s">
        <v>906</v>
      </c>
      <c r="D377" s="408" t="s">
        <v>436</v>
      </c>
      <c r="E377" s="296" t="s">
        <v>436</v>
      </c>
      <c r="F377" s="296" t="s">
        <v>436</v>
      </c>
      <c r="G377" s="585" t="s">
        <v>436</v>
      </c>
      <c r="H377" s="586" t="s">
        <v>436</v>
      </c>
      <c r="I377" s="408" t="s">
        <v>436</v>
      </c>
      <c r="J377" s="408" t="s">
        <v>436</v>
      </c>
      <c r="K377" s="296" t="s">
        <v>436</v>
      </c>
      <c r="L377" s="296" t="s">
        <v>436</v>
      </c>
      <c r="M377" s="296" t="s">
        <v>436</v>
      </c>
      <c r="N377" s="296" t="s">
        <v>436</v>
      </c>
      <c r="O377" s="296" t="s">
        <v>436</v>
      </c>
      <c r="P377" s="296" t="s">
        <v>436</v>
      </c>
      <c r="Q377" s="296" t="s">
        <v>436</v>
      </c>
      <c r="R377" s="296" t="s">
        <v>436</v>
      </c>
      <c r="S377" s="278" t="s">
        <v>436</v>
      </c>
      <c r="T377" s="278" t="s">
        <v>436</v>
      </c>
      <c r="U377" s="474" t="s">
        <v>436</v>
      </c>
      <c r="V377" s="324"/>
      <c r="W377" s="553"/>
    </row>
    <row r="378" spans="1:23" ht="25.5" x14ac:dyDescent="0.25">
      <c r="A378" s="365" t="s">
        <v>1082</v>
      </c>
      <c r="B378" s="458" t="s">
        <v>1059</v>
      </c>
      <c r="C378" s="448" t="s">
        <v>906</v>
      </c>
      <c r="D378" s="408" t="s">
        <v>436</v>
      </c>
      <c r="E378" s="296" t="s">
        <v>436</v>
      </c>
      <c r="F378" s="296" t="s">
        <v>436</v>
      </c>
      <c r="G378" s="296" t="s">
        <v>436</v>
      </c>
      <c r="H378" s="296" t="s">
        <v>436</v>
      </c>
      <c r="I378" s="408" t="s">
        <v>436</v>
      </c>
      <c r="J378" s="408" t="s">
        <v>436</v>
      </c>
      <c r="K378" s="296" t="s">
        <v>436</v>
      </c>
      <c r="L378" s="296" t="s">
        <v>436</v>
      </c>
      <c r="M378" s="296" t="s">
        <v>436</v>
      </c>
      <c r="N378" s="296" t="s">
        <v>436</v>
      </c>
      <c r="O378" s="296" t="s">
        <v>436</v>
      </c>
      <c r="P378" s="296" t="s">
        <v>436</v>
      </c>
      <c r="Q378" s="296" t="s">
        <v>436</v>
      </c>
      <c r="R378" s="296" t="s">
        <v>436</v>
      </c>
      <c r="S378" s="278" t="s">
        <v>436</v>
      </c>
      <c r="T378" s="278" t="s">
        <v>436</v>
      </c>
      <c r="U378" s="474" t="s">
        <v>436</v>
      </c>
      <c r="V378" s="324"/>
      <c r="W378" s="553"/>
    </row>
    <row r="379" spans="1:23" ht="25.5" x14ac:dyDescent="0.25">
      <c r="A379" s="365" t="s">
        <v>1083</v>
      </c>
      <c r="B379" s="458" t="s">
        <v>1060</v>
      </c>
      <c r="C379" s="448" t="s">
        <v>906</v>
      </c>
      <c r="D379" s="408" t="s">
        <v>436</v>
      </c>
      <c r="E379" s="296" t="s">
        <v>436</v>
      </c>
      <c r="F379" s="296" t="s">
        <v>436</v>
      </c>
      <c r="G379" s="296" t="s">
        <v>436</v>
      </c>
      <c r="H379" s="296" t="s">
        <v>436</v>
      </c>
      <c r="I379" s="408" t="s">
        <v>436</v>
      </c>
      <c r="J379" s="408" t="s">
        <v>436</v>
      </c>
      <c r="K379" s="296" t="s">
        <v>436</v>
      </c>
      <c r="L379" s="296" t="s">
        <v>436</v>
      </c>
      <c r="M379" s="296" t="s">
        <v>436</v>
      </c>
      <c r="N379" s="296" t="s">
        <v>436</v>
      </c>
      <c r="O379" s="296" t="s">
        <v>436</v>
      </c>
      <c r="P379" s="296" t="s">
        <v>436</v>
      </c>
      <c r="Q379" s="296" t="s">
        <v>436</v>
      </c>
      <c r="R379" s="296" t="s">
        <v>436</v>
      </c>
      <c r="S379" s="278" t="s">
        <v>436</v>
      </c>
      <c r="T379" s="278" t="s">
        <v>436</v>
      </c>
      <c r="U379" s="474" t="s">
        <v>436</v>
      </c>
      <c r="V379" s="324"/>
      <c r="W379" s="553"/>
    </row>
    <row r="380" spans="1:23" ht="25.5" x14ac:dyDescent="0.25">
      <c r="A380" s="365" t="s">
        <v>3</v>
      </c>
      <c r="B380" s="458" t="s">
        <v>1045</v>
      </c>
      <c r="C380" s="448" t="s">
        <v>906</v>
      </c>
      <c r="D380" s="408" t="s">
        <v>436</v>
      </c>
      <c r="E380" s="296" t="s">
        <v>436</v>
      </c>
      <c r="F380" s="296" t="s">
        <v>436</v>
      </c>
      <c r="G380" s="296" t="s">
        <v>436</v>
      </c>
      <c r="H380" s="296" t="s">
        <v>436</v>
      </c>
      <c r="I380" s="408" t="s">
        <v>436</v>
      </c>
      <c r="J380" s="408" t="s">
        <v>436</v>
      </c>
      <c r="K380" s="296" t="s">
        <v>436</v>
      </c>
      <c r="L380" s="296" t="s">
        <v>436</v>
      </c>
      <c r="M380" s="296" t="s">
        <v>436</v>
      </c>
      <c r="N380" s="296" t="s">
        <v>436</v>
      </c>
      <c r="O380" s="296" t="s">
        <v>436</v>
      </c>
      <c r="P380" s="296" t="s">
        <v>436</v>
      </c>
      <c r="Q380" s="296" t="s">
        <v>436</v>
      </c>
      <c r="R380" s="296" t="s">
        <v>436</v>
      </c>
      <c r="S380" s="278" t="s">
        <v>436</v>
      </c>
      <c r="T380" s="278" t="s">
        <v>436</v>
      </c>
      <c r="U380" s="474" t="s">
        <v>436</v>
      </c>
      <c r="V380" s="324"/>
      <c r="W380" s="553"/>
    </row>
    <row r="381" spans="1:23" x14ac:dyDescent="0.25">
      <c r="A381" s="365" t="s">
        <v>747</v>
      </c>
      <c r="B381" s="457" t="s">
        <v>111</v>
      </c>
      <c r="C381" s="448" t="s">
        <v>906</v>
      </c>
      <c r="D381" s="408" t="s">
        <v>436</v>
      </c>
      <c r="E381" s="296" t="s">
        <v>436</v>
      </c>
      <c r="F381" s="296" t="s">
        <v>436</v>
      </c>
      <c r="G381" s="296" t="s">
        <v>436</v>
      </c>
      <c r="H381" s="296" t="s">
        <v>436</v>
      </c>
      <c r="I381" s="408" t="s">
        <v>436</v>
      </c>
      <c r="J381" s="408" t="s">
        <v>436</v>
      </c>
      <c r="K381" s="296" t="s">
        <v>436</v>
      </c>
      <c r="L381" s="296" t="s">
        <v>436</v>
      </c>
      <c r="M381" s="296" t="s">
        <v>436</v>
      </c>
      <c r="N381" s="296" t="s">
        <v>436</v>
      </c>
      <c r="O381" s="296" t="s">
        <v>436</v>
      </c>
      <c r="P381" s="296" t="s">
        <v>436</v>
      </c>
      <c r="Q381" s="296" t="s">
        <v>436</v>
      </c>
      <c r="R381" s="296" t="s">
        <v>436</v>
      </c>
      <c r="S381" s="278" t="s">
        <v>436</v>
      </c>
      <c r="T381" s="278" t="s">
        <v>436</v>
      </c>
      <c r="U381" s="474" t="s">
        <v>436</v>
      </c>
      <c r="V381" s="324"/>
      <c r="W381" s="553"/>
    </row>
    <row r="382" spans="1:23" x14ac:dyDescent="0.25">
      <c r="A382" s="365" t="s">
        <v>748</v>
      </c>
      <c r="B382" s="457" t="s">
        <v>1043</v>
      </c>
      <c r="C382" s="448" t="s">
        <v>906</v>
      </c>
      <c r="D382" s="278">
        <v>36.24</v>
      </c>
      <c r="E382" s="280">
        <v>39.450000000000003</v>
      </c>
      <c r="F382" s="386">
        <v>41.23</v>
      </c>
      <c r="G382" s="299">
        <v>11.25</v>
      </c>
      <c r="H382" s="299">
        <v>11.242710000000001</v>
      </c>
      <c r="I382" s="394">
        <v>11.65</v>
      </c>
      <c r="J382" s="299">
        <v>15.834</v>
      </c>
      <c r="K382" s="299"/>
      <c r="L382" s="299">
        <v>12.066000000000001</v>
      </c>
      <c r="M382" s="299"/>
      <c r="N382" s="299"/>
      <c r="O382" s="299">
        <v>12.499000000000001</v>
      </c>
      <c r="P382" s="299"/>
      <c r="Q382" s="299"/>
      <c r="R382" s="299">
        <v>12.949</v>
      </c>
      <c r="S382" s="299"/>
      <c r="T382" s="324"/>
      <c r="U382" s="478">
        <v>60.414000000000001</v>
      </c>
      <c r="V382" s="324"/>
      <c r="W382" s="380"/>
    </row>
    <row r="383" spans="1:23" x14ac:dyDescent="0.25">
      <c r="A383" s="365" t="s">
        <v>749</v>
      </c>
      <c r="B383" s="457" t="s">
        <v>103</v>
      </c>
      <c r="C383" s="448" t="s">
        <v>906</v>
      </c>
      <c r="D383" s="408" t="s">
        <v>436</v>
      </c>
      <c r="E383" s="296" t="s">
        <v>436</v>
      </c>
      <c r="F383" s="296" t="s">
        <v>436</v>
      </c>
      <c r="G383" s="296" t="s">
        <v>436</v>
      </c>
      <c r="H383" s="296" t="s">
        <v>436</v>
      </c>
      <c r="I383" s="408" t="s">
        <v>436</v>
      </c>
      <c r="J383" s="408" t="s">
        <v>436</v>
      </c>
      <c r="K383" s="296" t="s">
        <v>436</v>
      </c>
      <c r="L383" s="296" t="s">
        <v>436</v>
      </c>
      <c r="M383" s="296" t="s">
        <v>436</v>
      </c>
      <c r="N383" s="296" t="s">
        <v>436</v>
      </c>
      <c r="O383" s="296" t="s">
        <v>436</v>
      </c>
      <c r="P383" s="296" t="s">
        <v>436</v>
      </c>
      <c r="Q383" s="296" t="s">
        <v>436</v>
      </c>
      <c r="R383" s="296" t="s">
        <v>436</v>
      </c>
      <c r="S383" s="278" t="s">
        <v>436</v>
      </c>
      <c r="T383" s="278" t="s">
        <v>436</v>
      </c>
      <c r="U383" s="474" t="s">
        <v>436</v>
      </c>
      <c r="V383" s="324"/>
      <c r="W383" s="382"/>
    </row>
    <row r="384" spans="1:23" x14ac:dyDescent="0.25">
      <c r="A384" s="365" t="s">
        <v>750</v>
      </c>
      <c r="B384" s="457" t="s">
        <v>354</v>
      </c>
      <c r="C384" s="448" t="s">
        <v>906</v>
      </c>
      <c r="D384" s="408" t="s">
        <v>436</v>
      </c>
      <c r="E384" s="296" t="s">
        <v>436</v>
      </c>
      <c r="F384" s="296" t="s">
        <v>436</v>
      </c>
      <c r="G384" s="585" t="s">
        <v>436</v>
      </c>
      <c r="H384" s="586" t="s">
        <v>436</v>
      </c>
      <c r="I384" s="408" t="s">
        <v>436</v>
      </c>
      <c r="J384" s="408" t="s">
        <v>436</v>
      </c>
      <c r="K384" s="296" t="s">
        <v>436</v>
      </c>
      <c r="L384" s="296" t="s">
        <v>436</v>
      </c>
      <c r="M384" s="296" t="s">
        <v>436</v>
      </c>
      <c r="N384" s="296" t="s">
        <v>436</v>
      </c>
      <c r="O384" s="296" t="s">
        <v>436</v>
      </c>
      <c r="P384" s="296" t="s">
        <v>436</v>
      </c>
      <c r="Q384" s="296" t="s">
        <v>436</v>
      </c>
      <c r="R384" s="296" t="s">
        <v>436</v>
      </c>
      <c r="S384" s="278" t="s">
        <v>436</v>
      </c>
      <c r="T384" s="278" t="s">
        <v>436</v>
      </c>
      <c r="U384" s="474" t="s">
        <v>436</v>
      </c>
      <c r="V384" s="324"/>
      <c r="W384" s="382"/>
    </row>
    <row r="385" spans="1:23" ht="25.5" x14ac:dyDescent="0.25">
      <c r="A385" s="365" t="s">
        <v>4</v>
      </c>
      <c r="B385" s="458" t="s">
        <v>1</v>
      </c>
      <c r="C385" s="448" t="s">
        <v>906</v>
      </c>
      <c r="D385" s="408" t="s">
        <v>436</v>
      </c>
      <c r="E385" s="296" t="s">
        <v>436</v>
      </c>
      <c r="F385" s="296" t="s">
        <v>436</v>
      </c>
      <c r="G385" s="296" t="s">
        <v>436</v>
      </c>
      <c r="H385" s="296" t="s">
        <v>436</v>
      </c>
      <c r="I385" s="408" t="s">
        <v>436</v>
      </c>
      <c r="J385" s="408" t="s">
        <v>436</v>
      </c>
      <c r="K385" s="296" t="s">
        <v>436</v>
      </c>
      <c r="L385" s="296" t="s">
        <v>436</v>
      </c>
      <c r="M385" s="296" t="s">
        <v>436</v>
      </c>
      <c r="N385" s="296" t="s">
        <v>436</v>
      </c>
      <c r="O385" s="296" t="s">
        <v>436</v>
      </c>
      <c r="P385" s="296" t="s">
        <v>436</v>
      </c>
      <c r="Q385" s="296" t="s">
        <v>436</v>
      </c>
      <c r="R385" s="296" t="s">
        <v>436</v>
      </c>
      <c r="S385" s="278" t="s">
        <v>436</v>
      </c>
      <c r="T385" s="278" t="s">
        <v>436</v>
      </c>
      <c r="U385" s="474" t="s">
        <v>436</v>
      </c>
      <c r="V385" s="324"/>
      <c r="W385" s="382"/>
    </row>
    <row r="386" spans="1:23" x14ac:dyDescent="0.25">
      <c r="A386" s="365" t="s">
        <v>5</v>
      </c>
      <c r="B386" s="458" t="s">
        <v>52</v>
      </c>
      <c r="C386" s="448" t="s">
        <v>906</v>
      </c>
      <c r="D386" s="408" t="s">
        <v>436</v>
      </c>
      <c r="E386" s="296" t="s">
        <v>436</v>
      </c>
      <c r="F386" s="296" t="s">
        <v>436</v>
      </c>
      <c r="G386" s="296" t="s">
        <v>436</v>
      </c>
      <c r="H386" s="296" t="s">
        <v>436</v>
      </c>
      <c r="I386" s="408" t="s">
        <v>436</v>
      </c>
      <c r="J386" s="408" t="s">
        <v>436</v>
      </c>
      <c r="K386" s="296" t="s">
        <v>436</v>
      </c>
      <c r="L386" s="296" t="s">
        <v>436</v>
      </c>
      <c r="M386" s="296" t="s">
        <v>436</v>
      </c>
      <c r="N386" s="296" t="s">
        <v>436</v>
      </c>
      <c r="O386" s="296" t="s">
        <v>436</v>
      </c>
      <c r="P386" s="296" t="s">
        <v>436</v>
      </c>
      <c r="Q386" s="296" t="s">
        <v>436</v>
      </c>
      <c r="R386" s="296" t="s">
        <v>436</v>
      </c>
      <c r="S386" s="278" t="s">
        <v>436</v>
      </c>
      <c r="T386" s="278" t="s">
        <v>436</v>
      </c>
      <c r="U386" s="474" t="s">
        <v>436</v>
      </c>
      <c r="V386" s="324"/>
      <c r="W386" s="382"/>
    </row>
    <row r="387" spans="1:23" x14ac:dyDescent="0.25">
      <c r="A387" s="365" t="s">
        <v>6</v>
      </c>
      <c r="B387" s="458" t="s">
        <v>888</v>
      </c>
      <c r="C387" s="448" t="s">
        <v>906</v>
      </c>
      <c r="D387" s="408" t="s">
        <v>436</v>
      </c>
      <c r="E387" s="296" t="s">
        <v>436</v>
      </c>
      <c r="F387" s="296" t="s">
        <v>436</v>
      </c>
      <c r="G387" s="585" t="s">
        <v>436</v>
      </c>
      <c r="H387" s="586" t="s">
        <v>436</v>
      </c>
      <c r="I387" s="408" t="s">
        <v>436</v>
      </c>
      <c r="J387" s="408" t="s">
        <v>436</v>
      </c>
      <c r="K387" s="296" t="s">
        <v>436</v>
      </c>
      <c r="L387" s="296" t="s">
        <v>436</v>
      </c>
      <c r="M387" s="296" t="s">
        <v>436</v>
      </c>
      <c r="N387" s="296" t="s">
        <v>436</v>
      </c>
      <c r="O387" s="296" t="s">
        <v>436</v>
      </c>
      <c r="P387" s="296" t="s">
        <v>436</v>
      </c>
      <c r="Q387" s="296" t="s">
        <v>436</v>
      </c>
      <c r="R387" s="296" t="s">
        <v>436</v>
      </c>
      <c r="S387" s="278" t="s">
        <v>436</v>
      </c>
      <c r="T387" s="278" t="s">
        <v>436</v>
      </c>
      <c r="U387" s="474" t="s">
        <v>436</v>
      </c>
      <c r="V387" s="324"/>
      <c r="W387" s="382"/>
    </row>
    <row r="388" spans="1:23" x14ac:dyDescent="0.25">
      <c r="A388" s="365" t="s">
        <v>7</v>
      </c>
      <c r="B388" s="458" t="s">
        <v>52</v>
      </c>
      <c r="C388" s="448" t="s">
        <v>906</v>
      </c>
      <c r="D388" s="408" t="s">
        <v>436</v>
      </c>
      <c r="E388" s="296" t="s">
        <v>436</v>
      </c>
      <c r="F388" s="296" t="s">
        <v>436</v>
      </c>
      <c r="G388" s="585" t="s">
        <v>436</v>
      </c>
      <c r="H388" s="586" t="s">
        <v>436</v>
      </c>
      <c r="I388" s="408" t="s">
        <v>436</v>
      </c>
      <c r="J388" s="408" t="s">
        <v>436</v>
      </c>
      <c r="K388" s="296" t="s">
        <v>436</v>
      </c>
      <c r="L388" s="296" t="s">
        <v>436</v>
      </c>
      <c r="M388" s="296" t="s">
        <v>436</v>
      </c>
      <c r="N388" s="296" t="s">
        <v>436</v>
      </c>
      <c r="O388" s="296" t="s">
        <v>436</v>
      </c>
      <c r="P388" s="296" t="s">
        <v>436</v>
      </c>
      <c r="Q388" s="296" t="s">
        <v>436</v>
      </c>
      <c r="R388" s="296" t="s">
        <v>436</v>
      </c>
      <c r="S388" s="278" t="s">
        <v>436</v>
      </c>
      <c r="T388" s="278" t="s">
        <v>436</v>
      </c>
      <c r="U388" s="474" t="s">
        <v>436</v>
      </c>
      <c r="V388" s="324"/>
      <c r="W388" s="382"/>
    </row>
    <row r="389" spans="1:23" x14ac:dyDescent="0.25">
      <c r="A389" s="365" t="s">
        <v>751</v>
      </c>
      <c r="B389" s="457" t="s">
        <v>1044</v>
      </c>
      <c r="C389" s="448" t="s">
        <v>906</v>
      </c>
      <c r="D389" s="408" t="s">
        <v>436</v>
      </c>
      <c r="E389" s="296" t="s">
        <v>436</v>
      </c>
      <c r="F389" s="296" t="s">
        <v>436</v>
      </c>
      <c r="G389" s="296" t="s">
        <v>436</v>
      </c>
      <c r="H389" s="296" t="s">
        <v>436</v>
      </c>
      <c r="I389" s="296" t="s">
        <v>436</v>
      </c>
      <c r="J389" s="296" t="s">
        <v>436</v>
      </c>
      <c r="K389" s="296" t="s">
        <v>436</v>
      </c>
      <c r="L389" s="296" t="s">
        <v>436</v>
      </c>
      <c r="M389" s="296" t="s">
        <v>436</v>
      </c>
      <c r="N389" s="296" t="s">
        <v>436</v>
      </c>
      <c r="O389" s="296" t="s">
        <v>436</v>
      </c>
      <c r="P389" s="296" t="s">
        <v>436</v>
      </c>
      <c r="Q389" s="296" t="s">
        <v>436</v>
      </c>
      <c r="R389" s="296" t="s">
        <v>436</v>
      </c>
      <c r="S389" s="278" t="s">
        <v>436</v>
      </c>
      <c r="T389" s="278" t="s">
        <v>436</v>
      </c>
      <c r="U389" s="474" t="s">
        <v>436</v>
      </c>
      <c r="V389" s="324"/>
      <c r="W389" s="382"/>
    </row>
    <row r="390" spans="1:23" x14ac:dyDescent="0.25">
      <c r="A390" s="365" t="s">
        <v>773</v>
      </c>
      <c r="B390" s="457" t="s">
        <v>108</v>
      </c>
      <c r="C390" s="448" t="s">
        <v>906</v>
      </c>
      <c r="D390" s="408" t="s">
        <v>436</v>
      </c>
      <c r="E390" s="296" t="s">
        <v>436</v>
      </c>
      <c r="F390" s="296" t="s">
        <v>436</v>
      </c>
      <c r="G390" s="296" t="s">
        <v>436</v>
      </c>
      <c r="H390" s="296" t="s">
        <v>436</v>
      </c>
      <c r="I390" s="296" t="s">
        <v>436</v>
      </c>
      <c r="J390" s="296" t="s">
        <v>436</v>
      </c>
      <c r="K390" s="296" t="s">
        <v>436</v>
      </c>
      <c r="L390" s="296" t="s">
        <v>436</v>
      </c>
      <c r="M390" s="296" t="s">
        <v>436</v>
      </c>
      <c r="N390" s="296" t="s">
        <v>436</v>
      </c>
      <c r="O390" s="296" t="s">
        <v>436</v>
      </c>
      <c r="P390" s="296" t="s">
        <v>436</v>
      </c>
      <c r="Q390" s="296" t="s">
        <v>436</v>
      </c>
      <c r="R390" s="296" t="s">
        <v>436</v>
      </c>
      <c r="S390" s="278" t="s">
        <v>436</v>
      </c>
      <c r="T390" s="278" t="s">
        <v>436</v>
      </c>
      <c r="U390" s="474" t="s">
        <v>436</v>
      </c>
      <c r="V390" s="324"/>
      <c r="W390" s="382"/>
    </row>
    <row r="391" spans="1:23" ht="25.5" x14ac:dyDescent="0.25">
      <c r="A391" s="365" t="s">
        <v>1071</v>
      </c>
      <c r="B391" s="457" t="s">
        <v>93</v>
      </c>
      <c r="C391" s="448" t="s">
        <v>906</v>
      </c>
      <c r="D391" s="408" t="s">
        <v>436</v>
      </c>
      <c r="E391" s="296" t="s">
        <v>436</v>
      </c>
      <c r="F391" s="296" t="s">
        <v>436</v>
      </c>
      <c r="G391" s="296" t="s">
        <v>436</v>
      </c>
      <c r="H391" s="296" t="s">
        <v>436</v>
      </c>
      <c r="I391" s="296" t="s">
        <v>436</v>
      </c>
      <c r="J391" s="296" t="s">
        <v>436</v>
      </c>
      <c r="K391" s="296" t="s">
        <v>436</v>
      </c>
      <c r="L391" s="296" t="s">
        <v>436</v>
      </c>
      <c r="M391" s="296" t="s">
        <v>436</v>
      </c>
      <c r="N391" s="296" t="s">
        <v>436</v>
      </c>
      <c r="O391" s="296" t="s">
        <v>436</v>
      </c>
      <c r="P391" s="296" t="s">
        <v>436</v>
      </c>
      <c r="Q391" s="296" t="s">
        <v>436</v>
      </c>
      <c r="R391" s="296" t="s">
        <v>436</v>
      </c>
      <c r="S391" s="278" t="s">
        <v>436</v>
      </c>
      <c r="T391" s="278" t="s">
        <v>436</v>
      </c>
      <c r="U391" s="474" t="s">
        <v>436</v>
      </c>
      <c r="V391" s="324"/>
      <c r="W391" s="382"/>
    </row>
    <row r="392" spans="1:23" ht="18" customHeight="1" x14ac:dyDescent="0.25">
      <c r="A392" s="365" t="s">
        <v>8</v>
      </c>
      <c r="B392" s="458" t="s">
        <v>800</v>
      </c>
      <c r="C392" s="448" t="s">
        <v>906</v>
      </c>
      <c r="D392" s="408" t="s">
        <v>436</v>
      </c>
      <c r="E392" s="296" t="s">
        <v>436</v>
      </c>
      <c r="F392" s="296" t="s">
        <v>436</v>
      </c>
      <c r="G392" s="296" t="s">
        <v>436</v>
      </c>
      <c r="H392" s="296" t="s">
        <v>436</v>
      </c>
      <c r="I392" s="296" t="s">
        <v>436</v>
      </c>
      <c r="J392" s="296" t="s">
        <v>436</v>
      </c>
      <c r="K392" s="296" t="s">
        <v>436</v>
      </c>
      <c r="L392" s="296" t="s">
        <v>436</v>
      </c>
      <c r="M392" s="296" t="s">
        <v>436</v>
      </c>
      <c r="N392" s="296" t="s">
        <v>436</v>
      </c>
      <c r="O392" s="296" t="s">
        <v>436</v>
      </c>
      <c r="P392" s="296" t="s">
        <v>436</v>
      </c>
      <c r="Q392" s="296" t="s">
        <v>436</v>
      </c>
      <c r="R392" s="296" t="s">
        <v>436</v>
      </c>
      <c r="S392" s="278" t="s">
        <v>436</v>
      </c>
      <c r="T392" s="278" t="s">
        <v>436</v>
      </c>
      <c r="U392" s="474" t="s">
        <v>436</v>
      </c>
      <c r="V392" s="324"/>
      <c r="W392" s="382"/>
    </row>
    <row r="393" spans="1:23" ht="18" customHeight="1" x14ac:dyDescent="0.25">
      <c r="A393" s="365" t="s">
        <v>9</v>
      </c>
      <c r="B393" s="459" t="s">
        <v>788</v>
      </c>
      <c r="C393" s="448" t="s">
        <v>906</v>
      </c>
      <c r="D393" s="408" t="s">
        <v>436</v>
      </c>
      <c r="E393" s="296" t="s">
        <v>436</v>
      </c>
      <c r="F393" s="296" t="s">
        <v>436</v>
      </c>
      <c r="G393" s="296" t="s">
        <v>436</v>
      </c>
      <c r="H393" s="296" t="s">
        <v>436</v>
      </c>
      <c r="I393" s="296" t="s">
        <v>436</v>
      </c>
      <c r="J393" s="296" t="s">
        <v>436</v>
      </c>
      <c r="K393" s="296" t="s">
        <v>436</v>
      </c>
      <c r="L393" s="296" t="s">
        <v>436</v>
      </c>
      <c r="M393" s="296" t="s">
        <v>436</v>
      </c>
      <c r="N393" s="296" t="s">
        <v>436</v>
      </c>
      <c r="O393" s="296" t="s">
        <v>436</v>
      </c>
      <c r="P393" s="296" t="s">
        <v>436</v>
      </c>
      <c r="Q393" s="296" t="s">
        <v>436</v>
      </c>
      <c r="R393" s="296" t="s">
        <v>436</v>
      </c>
      <c r="S393" s="278" t="s">
        <v>436</v>
      </c>
      <c r="T393" s="278" t="s">
        <v>436</v>
      </c>
      <c r="U393" s="474" t="s">
        <v>436</v>
      </c>
      <c r="V393" s="324"/>
      <c r="W393" s="382"/>
    </row>
    <row r="394" spans="1:23" ht="25.5" x14ac:dyDescent="0.25">
      <c r="A394" s="365" t="s">
        <v>351</v>
      </c>
      <c r="B394" s="456" t="s">
        <v>48</v>
      </c>
      <c r="C394" s="448" t="s">
        <v>906</v>
      </c>
      <c r="D394" s="408" t="s">
        <v>436</v>
      </c>
      <c r="E394" s="296" t="s">
        <v>436</v>
      </c>
      <c r="F394" s="296" t="s">
        <v>436</v>
      </c>
      <c r="G394" s="296" t="s">
        <v>436</v>
      </c>
      <c r="H394" s="296" t="s">
        <v>436</v>
      </c>
      <c r="I394" s="296" t="s">
        <v>436</v>
      </c>
      <c r="J394" s="296" t="s">
        <v>436</v>
      </c>
      <c r="K394" s="296" t="s">
        <v>436</v>
      </c>
      <c r="L394" s="296" t="s">
        <v>436</v>
      </c>
      <c r="M394" s="296" t="s">
        <v>436</v>
      </c>
      <c r="N394" s="296" t="s">
        <v>436</v>
      </c>
      <c r="O394" s="296" t="s">
        <v>436</v>
      </c>
      <c r="P394" s="296" t="s">
        <v>436</v>
      </c>
      <c r="Q394" s="296" t="s">
        <v>436</v>
      </c>
      <c r="R394" s="296" t="s">
        <v>436</v>
      </c>
      <c r="S394" s="278" t="s">
        <v>436</v>
      </c>
      <c r="T394" s="278" t="s">
        <v>436</v>
      </c>
      <c r="U394" s="474" t="s">
        <v>436</v>
      </c>
      <c r="V394" s="324"/>
      <c r="W394" s="382"/>
    </row>
    <row r="395" spans="1:23" ht="25.5" x14ac:dyDescent="0.25">
      <c r="A395" s="365" t="s">
        <v>10</v>
      </c>
      <c r="B395" s="457" t="s">
        <v>1059</v>
      </c>
      <c r="C395" s="448" t="s">
        <v>906</v>
      </c>
      <c r="D395" s="408" t="s">
        <v>436</v>
      </c>
      <c r="E395" s="296" t="s">
        <v>436</v>
      </c>
      <c r="F395" s="296" t="s">
        <v>436</v>
      </c>
      <c r="G395" s="296" t="s">
        <v>436</v>
      </c>
      <c r="H395" s="296" t="s">
        <v>436</v>
      </c>
      <c r="I395" s="296" t="s">
        <v>436</v>
      </c>
      <c r="J395" s="296" t="s">
        <v>436</v>
      </c>
      <c r="K395" s="296" t="s">
        <v>436</v>
      </c>
      <c r="L395" s="296" t="s">
        <v>436</v>
      </c>
      <c r="M395" s="296" t="s">
        <v>436</v>
      </c>
      <c r="N395" s="296" t="s">
        <v>436</v>
      </c>
      <c r="O395" s="296" t="s">
        <v>436</v>
      </c>
      <c r="P395" s="296" t="s">
        <v>436</v>
      </c>
      <c r="Q395" s="296" t="s">
        <v>436</v>
      </c>
      <c r="R395" s="296" t="s">
        <v>436</v>
      </c>
      <c r="S395" s="278" t="s">
        <v>436</v>
      </c>
      <c r="T395" s="278" t="s">
        <v>436</v>
      </c>
      <c r="U395" s="474" t="s">
        <v>436</v>
      </c>
      <c r="V395" s="324"/>
      <c r="W395" s="382"/>
    </row>
    <row r="396" spans="1:23" ht="25.5" x14ac:dyDescent="0.25">
      <c r="A396" s="365" t="s">
        <v>11</v>
      </c>
      <c r="B396" s="457" t="s">
        <v>1060</v>
      </c>
      <c r="C396" s="448" t="s">
        <v>906</v>
      </c>
      <c r="D396" s="408" t="s">
        <v>436</v>
      </c>
      <c r="E396" s="296" t="s">
        <v>436</v>
      </c>
      <c r="F396" s="296" t="s">
        <v>436</v>
      </c>
      <c r="G396" s="296" t="s">
        <v>436</v>
      </c>
      <c r="H396" s="296" t="s">
        <v>436</v>
      </c>
      <c r="I396" s="296" t="s">
        <v>436</v>
      </c>
      <c r="J396" s="296" t="s">
        <v>436</v>
      </c>
      <c r="K396" s="296" t="s">
        <v>436</v>
      </c>
      <c r="L396" s="296" t="s">
        <v>436</v>
      </c>
      <c r="M396" s="296" t="s">
        <v>436</v>
      </c>
      <c r="N396" s="296" t="s">
        <v>436</v>
      </c>
      <c r="O396" s="296" t="s">
        <v>436</v>
      </c>
      <c r="P396" s="296" t="s">
        <v>436</v>
      </c>
      <c r="Q396" s="296" t="s">
        <v>436</v>
      </c>
      <c r="R396" s="296" t="s">
        <v>436</v>
      </c>
      <c r="S396" s="278" t="s">
        <v>436</v>
      </c>
      <c r="T396" s="278" t="s">
        <v>436</v>
      </c>
      <c r="U396" s="474" t="s">
        <v>436</v>
      </c>
      <c r="V396" s="324"/>
      <c r="W396" s="382"/>
    </row>
    <row r="397" spans="1:23" ht="25.5" x14ac:dyDescent="0.25">
      <c r="A397" s="365" t="s">
        <v>12</v>
      </c>
      <c r="B397" s="457" t="s">
        <v>1045</v>
      </c>
      <c r="C397" s="448" t="s">
        <v>906</v>
      </c>
      <c r="D397" s="408" t="s">
        <v>436</v>
      </c>
      <c r="E397" s="296" t="s">
        <v>436</v>
      </c>
      <c r="F397" s="296" t="s">
        <v>436</v>
      </c>
      <c r="G397" s="296" t="s">
        <v>436</v>
      </c>
      <c r="H397" s="296" t="s">
        <v>436</v>
      </c>
      <c r="I397" s="296" t="s">
        <v>436</v>
      </c>
      <c r="J397" s="296" t="s">
        <v>436</v>
      </c>
      <c r="K397" s="296" t="s">
        <v>436</v>
      </c>
      <c r="L397" s="296" t="s">
        <v>436</v>
      </c>
      <c r="M397" s="296" t="s">
        <v>436</v>
      </c>
      <c r="N397" s="296" t="s">
        <v>436</v>
      </c>
      <c r="O397" s="296" t="s">
        <v>436</v>
      </c>
      <c r="P397" s="296" t="s">
        <v>436</v>
      </c>
      <c r="Q397" s="296" t="s">
        <v>436</v>
      </c>
      <c r="R397" s="296" t="s">
        <v>436</v>
      </c>
      <c r="S397" s="278" t="s">
        <v>436</v>
      </c>
      <c r="T397" s="278" t="s">
        <v>436</v>
      </c>
      <c r="U397" s="474" t="s">
        <v>436</v>
      </c>
      <c r="V397" s="324"/>
      <c r="W397" s="382"/>
    </row>
    <row r="398" spans="1:23" x14ac:dyDescent="0.25">
      <c r="A398" s="365" t="s">
        <v>353</v>
      </c>
      <c r="B398" s="456" t="s">
        <v>648</v>
      </c>
      <c r="C398" s="448" t="s">
        <v>906</v>
      </c>
      <c r="D398" s="408" t="s">
        <v>436</v>
      </c>
      <c r="E398" s="296" t="s">
        <v>436</v>
      </c>
      <c r="F398" s="296" t="s">
        <v>436</v>
      </c>
      <c r="G398" s="296" t="s">
        <v>436</v>
      </c>
      <c r="H398" s="296" t="s">
        <v>436</v>
      </c>
      <c r="I398" s="296" t="s">
        <v>436</v>
      </c>
      <c r="J398" s="296" t="s">
        <v>436</v>
      </c>
      <c r="K398" s="296" t="s">
        <v>436</v>
      </c>
      <c r="L398" s="296" t="s">
        <v>436</v>
      </c>
      <c r="M398" s="296" t="s">
        <v>436</v>
      </c>
      <c r="N398" s="296" t="s">
        <v>436</v>
      </c>
      <c r="O398" s="296" t="s">
        <v>436</v>
      </c>
      <c r="P398" s="296" t="s">
        <v>436</v>
      </c>
      <c r="Q398" s="296" t="s">
        <v>436</v>
      </c>
      <c r="R398" s="296" t="s">
        <v>436</v>
      </c>
      <c r="S398" s="278" t="s">
        <v>436</v>
      </c>
      <c r="T398" s="278" t="s">
        <v>436</v>
      </c>
      <c r="U398" s="474" t="s">
        <v>436</v>
      </c>
      <c r="V398" s="324"/>
      <c r="W398" s="382"/>
    </row>
    <row r="399" spans="1:23" x14ac:dyDescent="0.25">
      <c r="A399" s="365" t="s">
        <v>164</v>
      </c>
      <c r="B399" s="455" t="s">
        <v>94</v>
      </c>
      <c r="C399" s="448" t="s">
        <v>906</v>
      </c>
      <c r="D399" s="278">
        <v>64.02</v>
      </c>
      <c r="E399" s="280">
        <v>63.9</v>
      </c>
      <c r="F399" s="294">
        <v>69.680000000000007</v>
      </c>
      <c r="G399" s="299">
        <v>94.17</v>
      </c>
      <c r="H399" s="299">
        <v>99.098699999999994</v>
      </c>
      <c r="I399" s="299">
        <v>96.668999999999997</v>
      </c>
      <c r="J399" s="299">
        <v>99.3</v>
      </c>
      <c r="K399" s="299"/>
      <c r="L399" s="299">
        <v>100.633</v>
      </c>
      <c r="M399" s="299"/>
      <c r="N399" s="299"/>
      <c r="O399" s="299">
        <v>105.664</v>
      </c>
      <c r="P399" s="299"/>
      <c r="Q399" s="299"/>
      <c r="R399" s="299">
        <v>110.947</v>
      </c>
      <c r="S399" s="299"/>
      <c r="T399" s="324"/>
      <c r="U399" s="478">
        <v>506.86399999999998</v>
      </c>
      <c r="V399" s="324"/>
      <c r="W399" s="380"/>
    </row>
    <row r="400" spans="1:23" x14ac:dyDescent="0.25">
      <c r="A400" s="365" t="s">
        <v>363</v>
      </c>
      <c r="B400" s="456" t="s">
        <v>95</v>
      </c>
      <c r="C400" s="448" t="s">
        <v>906</v>
      </c>
      <c r="D400" s="278">
        <v>64.02</v>
      </c>
      <c r="E400" s="280">
        <v>63.9</v>
      </c>
      <c r="F400" s="294">
        <v>69.680000000000007</v>
      </c>
      <c r="G400" s="299">
        <v>94.17</v>
      </c>
      <c r="H400" s="299">
        <v>99.098699999999994</v>
      </c>
      <c r="I400" s="299">
        <v>96.668999999999997</v>
      </c>
      <c r="J400" s="299">
        <v>99.3</v>
      </c>
      <c r="K400" s="299"/>
      <c r="L400" s="299">
        <v>100.633</v>
      </c>
      <c r="M400" s="299"/>
      <c r="N400" s="299"/>
      <c r="O400" s="299">
        <v>105.664</v>
      </c>
      <c r="P400" s="299"/>
      <c r="Q400" s="299"/>
      <c r="R400" s="299">
        <v>110.947</v>
      </c>
      <c r="S400" s="299"/>
      <c r="T400" s="324"/>
      <c r="U400" s="478">
        <v>506.86399999999998</v>
      </c>
      <c r="V400" s="324"/>
      <c r="W400" s="380"/>
    </row>
    <row r="401" spans="1:23" x14ac:dyDescent="0.25">
      <c r="A401" s="365" t="s">
        <v>752</v>
      </c>
      <c r="B401" s="457" t="s">
        <v>902</v>
      </c>
      <c r="C401" s="448" t="s">
        <v>906</v>
      </c>
      <c r="D401" s="408" t="s">
        <v>436</v>
      </c>
      <c r="E401" s="296" t="s">
        <v>436</v>
      </c>
      <c r="F401" s="296" t="s">
        <v>436</v>
      </c>
      <c r="G401" s="296" t="s">
        <v>436</v>
      </c>
      <c r="H401" s="296" t="s">
        <v>436</v>
      </c>
      <c r="I401" s="296" t="s">
        <v>436</v>
      </c>
      <c r="J401" s="296" t="s">
        <v>436</v>
      </c>
      <c r="K401" s="296" t="s">
        <v>436</v>
      </c>
      <c r="L401" s="296" t="s">
        <v>436</v>
      </c>
      <c r="M401" s="296" t="s">
        <v>436</v>
      </c>
      <c r="N401" s="296" t="s">
        <v>436</v>
      </c>
      <c r="O401" s="296" t="s">
        <v>436</v>
      </c>
      <c r="P401" s="296" t="s">
        <v>436</v>
      </c>
      <c r="Q401" s="296" t="s">
        <v>436</v>
      </c>
      <c r="R401" s="296" t="s">
        <v>436</v>
      </c>
      <c r="S401" s="296" t="s">
        <v>436</v>
      </c>
      <c r="T401" s="301" t="s">
        <v>436</v>
      </c>
      <c r="U401" s="474" t="s">
        <v>436</v>
      </c>
      <c r="V401" s="324"/>
      <c r="W401" s="382"/>
    </row>
    <row r="402" spans="1:23" ht="25.5" x14ac:dyDescent="0.25">
      <c r="A402" s="365" t="s">
        <v>1084</v>
      </c>
      <c r="B402" s="457" t="s">
        <v>1059</v>
      </c>
      <c r="C402" s="448" t="s">
        <v>906</v>
      </c>
      <c r="D402" s="408" t="s">
        <v>436</v>
      </c>
      <c r="E402" s="296" t="s">
        <v>436</v>
      </c>
      <c r="F402" s="296" t="s">
        <v>436</v>
      </c>
      <c r="G402" s="296" t="s">
        <v>436</v>
      </c>
      <c r="H402" s="296" t="s">
        <v>436</v>
      </c>
      <c r="I402" s="296" t="s">
        <v>436</v>
      </c>
      <c r="J402" s="296" t="s">
        <v>436</v>
      </c>
      <c r="K402" s="296" t="s">
        <v>436</v>
      </c>
      <c r="L402" s="296" t="s">
        <v>436</v>
      </c>
      <c r="M402" s="296" t="s">
        <v>436</v>
      </c>
      <c r="N402" s="296" t="s">
        <v>436</v>
      </c>
      <c r="O402" s="296" t="s">
        <v>436</v>
      </c>
      <c r="P402" s="296" t="s">
        <v>436</v>
      </c>
      <c r="Q402" s="296" t="s">
        <v>436</v>
      </c>
      <c r="R402" s="296" t="s">
        <v>436</v>
      </c>
      <c r="S402" s="296" t="s">
        <v>436</v>
      </c>
      <c r="T402" s="301" t="s">
        <v>436</v>
      </c>
      <c r="U402" s="474" t="s">
        <v>436</v>
      </c>
      <c r="V402" s="324"/>
      <c r="W402" s="382"/>
    </row>
    <row r="403" spans="1:23" ht="25.5" x14ac:dyDescent="0.25">
      <c r="A403" s="365" t="s">
        <v>1085</v>
      </c>
      <c r="B403" s="457" t="s">
        <v>1060</v>
      </c>
      <c r="C403" s="448" t="s">
        <v>906</v>
      </c>
      <c r="D403" s="408" t="s">
        <v>436</v>
      </c>
      <c r="E403" s="296" t="s">
        <v>436</v>
      </c>
      <c r="F403" s="296" t="s">
        <v>436</v>
      </c>
      <c r="G403" s="296" t="s">
        <v>436</v>
      </c>
      <c r="H403" s="296" t="s">
        <v>436</v>
      </c>
      <c r="I403" s="296" t="s">
        <v>436</v>
      </c>
      <c r="J403" s="296" t="s">
        <v>436</v>
      </c>
      <c r="K403" s="296" t="s">
        <v>436</v>
      </c>
      <c r="L403" s="296" t="s">
        <v>436</v>
      </c>
      <c r="M403" s="296" t="s">
        <v>436</v>
      </c>
      <c r="N403" s="296" t="s">
        <v>436</v>
      </c>
      <c r="O403" s="296" t="s">
        <v>436</v>
      </c>
      <c r="P403" s="296" t="s">
        <v>436</v>
      </c>
      <c r="Q403" s="296" t="s">
        <v>436</v>
      </c>
      <c r="R403" s="296" t="s">
        <v>436</v>
      </c>
      <c r="S403" s="296" t="s">
        <v>436</v>
      </c>
      <c r="T403" s="301" t="s">
        <v>436</v>
      </c>
      <c r="U403" s="474" t="s">
        <v>436</v>
      </c>
      <c r="V403" s="324"/>
      <c r="W403" s="382"/>
    </row>
    <row r="404" spans="1:23" ht="25.5" x14ac:dyDescent="0.25">
      <c r="A404" s="365" t="s">
        <v>13</v>
      </c>
      <c r="B404" s="457" t="s">
        <v>1045</v>
      </c>
      <c r="C404" s="448" t="s">
        <v>906</v>
      </c>
      <c r="D404" s="408" t="s">
        <v>436</v>
      </c>
      <c r="E404" s="296" t="s">
        <v>436</v>
      </c>
      <c r="F404" s="296" t="s">
        <v>436</v>
      </c>
      <c r="G404" s="296" t="s">
        <v>436</v>
      </c>
      <c r="H404" s="296" t="s">
        <v>436</v>
      </c>
      <c r="I404" s="296" t="s">
        <v>436</v>
      </c>
      <c r="J404" s="296" t="s">
        <v>436</v>
      </c>
      <c r="K404" s="296" t="s">
        <v>436</v>
      </c>
      <c r="L404" s="296" t="s">
        <v>436</v>
      </c>
      <c r="M404" s="296" t="s">
        <v>436</v>
      </c>
      <c r="N404" s="296" t="s">
        <v>436</v>
      </c>
      <c r="O404" s="296" t="s">
        <v>436</v>
      </c>
      <c r="P404" s="296" t="s">
        <v>436</v>
      </c>
      <c r="Q404" s="296" t="s">
        <v>436</v>
      </c>
      <c r="R404" s="296" t="s">
        <v>436</v>
      </c>
      <c r="S404" s="296" t="s">
        <v>436</v>
      </c>
      <c r="T404" s="301" t="s">
        <v>436</v>
      </c>
      <c r="U404" s="474" t="s">
        <v>436</v>
      </c>
      <c r="V404" s="324"/>
      <c r="W404" s="382"/>
    </row>
    <row r="405" spans="1:23" x14ac:dyDescent="0.25">
      <c r="A405" s="365" t="s">
        <v>753</v>
      </c>
      <c r="B405" s="457" t="s">
        <v>107</v>
      </c>
      <c r="C405" s="448" t="s">
        <v>906</v>
      </c>
      <c r="D405" s="408" t="s">
        <v>436</v>
      </c>
      <c r="E405" s="296" t="s">
        <v>436</v>
      </c>
      <c r="F405" s="296" t="s">
        <v>436</v>
      </c>
      <c r="G405" s="296" t="s">
        <v>436</v>
      </c>
      <c r="H405" s="296" t="s">
        <v>436</v>
      </c>
      <c r="I405" s="296" t="s">
        <v>436</v>
      </c>
      <c r="J405" s="296" t="s">
        <v>436</v>
      </c>
      <c r="K405" s="296" t="s">
        <v>436</v>
      </c>
      <c r="L405" s="296" t="s">
        <v>436</v>
      </c>
      <c r="M405" s="296" t="s">
        <v>436</v>
      </c>
      <c r="N405" s="296" t="s">
        <v>436</v>
      </c>
      <c r="O405" s="296" t="s">
        <v>436</v>
      </c>
      <c r="P405" s="296" t="s">
        <v>436</v>
      </c>
      <c r="Q405" s="296" t="s">
        <v>436</v>
      </c>
      <c r="R405" s="296" t="s">
        <v>436</v>
      </c>
      <c r="S405" s="296" t="s">
        <v>436</v>
      </c>
      <c r="T405" s="301" t="s">
        <v>436</v>
      </c>
      <c r="U405" s="474" t="s">
        <v>436</v>
      </c>
      <c r="V405" s="324"/>
      <c r="W405" s="382"/>
    </row>
    <row r="406" spans="1:23" x14ac:dyDescent="0.25">
      <c r="A406" s="365" t="s">
        <v>754</v>
      </c>
      <c r="B406" s="457" t="s">
        <v>903</v>
      </c>
      <c r="C406" s="448" t="s">
        <v>906</v>
      </c>
      <c r="D406" s="278">
        <v>64.02</v>
      </c>
      <c r="E406" s="280">
        <v>63.9</v>
      </c>
      <c r="F406" s="294">
        <v>69.680000000000007</v>
      </c>
      <c r="G406" s="299">
        <v>94.17</v>
      </c>
      <c r="H406" s="299">
        <v>99.098699999999994</v>
      </c>
      <c r="I406" s="299">
        <v>96.668999999999997</v>
      </c>
      <c r="J406" s="299">
        <v>99.3</v>
      </c>
      <c r="K406" s="299"/>
      <c r="L406" s="299">
        <v>100.633</v>
      </c>
      <c r="M406" s="299"/>
      <c r="N406" s="299"/>
      <c r="O406" s="299">
        <v>105.664</v>
      </c>
      <c r="P406" s="299"/>
      <c r="Q406" s="299"/>
      <c r="R406" s="299">
        <v>110.947</v>
      </c>
      <c r="S406" s="299"/>
      <c r="T406" s="324"/>
      <c r="U406" s="478">
        <v>506.86399999999998</v>
      </c>
      <c r="V406" s="324"/>
      <c r="W406" s="380"/>
    </row>
    <row r="407" spans="1:23" x14ac:dyDescent="0.25">
      <c r="A407" s="365" t="s">
        <v>755</v>
      </c>
      <c r="B407" s="457" t="s">
        <v>101</v>
      </c>
      <c r="C407" s="448" t="s">
        <v>906</v>
      </c>
      <c r="D407" s="408" t="s">
        <v>436</v>
      </c>
      <c r="E407" s="296" t="s">
        <v>436</v>
      </c>
      <c r="F407" s="296" t="s">
        <v>436</v>
      </c>
      <c r="G407" s="296" t="s">
        <v>436</v>
      </c>
      <c r="H407" s="296" t="s">
        <v>436</v>
      </c>
      <c r="I407" s="296" t="s">
        <v>436</v>
      </c>
      <c r="J407" s="296" t="s">
        <v>436</v>
      </c>
      <c r="K407" s="296" t="s">
        <v>436</v>
      </c>
      <c r="L407" s="296" t="s">
        <v>436</v>
      </c>
      <c r="M407" s="296" t="s">
        <v>436</v>
      </c>
      <c r="N407" s="296" t="s">
        <v>436</v>
      </c>
      <c r="O407" s="296" t="s">
        <v>436</v>
      </c>
      <c r="P407" s="296" t="s">
        <v>436</v>
      </c>
      <c r="Q407" s="296" t="s">
        <v>436</v>
      </c>
      <c r="R407" s="296" t="s">
        <v>436</v>
      </c>
      <c r="S407" s="296" t="s">
        <v>436</v>
      </c>
      <c r="T407" s="301" t="s">
        <v>436</v>
      </c>
      <c r="U407" s="474" t="s">
        <v>436</v>
      </c>
      <c r="V407" s="324"/>
      <c r="W407" s="382"/>
    </row>
    <row r="408" spans="1:23" x14ac:dyDescent="0.25">
      <c r="A408" s="365" t="s">
        <v>756</v>
      </c>
      <c r="B408" s="457" t="s">
        <v>905</v>
      </c>
      <c r="C408" s="448" t="s">
        <v>906</v>
      </c>
      <c r="D408" s="408" t="s">
        <v>436</v>
      </c>
      <c r="E408" s="296" t="s">
        <v>436</v>
      </c>
      <c r="F408" s="296" t="s">
        <v>436</v>
      </c>
      <c r="G408" s="296" t="s">
        <v>436</v>
      </c>
      <c r="H408" s="296" t="s">
        <v>436</v>
      </c>
      <c r="I408" s="296" t="s">
        <v>436</v>
      </c>
      <c r="J408" s="296" t="s">
        <v>436</v>
      </c>
      <c r="K408" s="296" t="s">
        <v>436</v>
      </c>
      <c r="L408" s="296" t="s">
        <v>436</v>
      </c>
      <c r="M408" s="296" t="s">
        <v>436</v>
      </c>
      <c r="N408" s="296" t="s">
        <v>436</v>
      </c>
      <c r="O408" s="296" t="s">
        <v>436</v>
      </c>
      <c r="P408" s="296" t="s">
        <v>436</v>
      </c>
      <c r="Q408" s="296" t="s">
        <v>436</v>
      </c>
      <c r="R408" s="296" t="s">
        <v>436</v>
      </c>
      <c r="S408" s="296" t="s">
        <v>436</v>
      </c>
      <c r="T408" s="301" t="s">
        <v>436</v>
      </c>
      <c r="U408" s="474" t="s">
        <v>436</v>
      </c>
      <c r="V408" s="324"/>
      <c r="W408" s="382"/>
    </row>
    <row r="409" spans="1:23" x14ac:dyDescent="0.25">
      <c r="A409" s="365" t="s">
        <v>757</v>
      </c>
      <c r="B409" s="457" t="s">
        <v>108</v>
      </c>
      <c r="C409" s="448" t="s">
        <v>906</v>
      </c>
      <c r="D409" s="408" t="s">
        <v>436</v>
      </c>
      <c r="E409" s="296" t="s">
        <v>436</v>
      </c>
      <c r="F409" s="296" t="s">
        <v>436</v>
      </c>
      <c r="G409" s="296" t="s">
        <v>436</v>
      </c>
      <c r="H409" s="296" t="s">
        <v>436</v>
      </c>
      <c r="I409" s="296" t="s">
        <v>436</v>
      </c>
      <c r="J409" s="296" t="s">
        <v>436</v>
      </c>
      <c r="K409" s="296" t="s">
        <v>436</v>
      </c>
      <c r="L409" s="296" t="s">
        <v>436</v>
      </c>
      <c r="M409" s="296" t="s">
        <v>436</v>
      </c>
      <c r="N409" s="296" t="s">
        <v>436</v>
      </c>
      <c r="O409" s="296" t="s">
        <v>436</v>
      </c>
      <c r="P409" s="296" t="s">
        <v>436</v>
      </c>
      <c r="Q409" s="296" t="s">
        <v>436</v>
      </c>
      <c r="R409" s="296" t="s">
        <v>436</v>
      </c>
      <c r="S409" s="296" t="s">
        <v>436</v>
      </c>
      <c r="T409" s="301" t="s">
        <v>436</v>
      </c>
      <c r="U409" s="474" t="s">
        <v>436</v>
      </c>
      <c r="V409" s="324"/>
      <c r="W409" s="382"/>
    </row>
    <row r="410" spans="1:23" ht="25.5" x14ac:dyDescent="0.25">
      <c r="A410" s="365" t="s">
        <v>774</v>
      </c>
      <c r="B410" s="457" t="s">
        <v>83</v>
      </c>
      <c r="C410" s="448" t="s">
        <v>906</v>
      </c>
      <c r="D410" s="408" t="s">
        <v>436</v>
      </c>
      <c r="E410" s="296" t="s">
        <v>436</v>
      </c>
      <c r="F410" s="296" t="s">
        <v>436</v>
      </c>
      <c r="G410" s="296" t="s">
        <v>436</v>
      </c>
      <c r="H410" s="296" t="s">
        <v>436</v>
      </c>
      <c r="I410" s="296" t="s">
        <v>436</v>
      </c>
      <c r="J410" s="296" t="s">
        <v>436</v>
      </c>
      <c r="K410" s="296" t="s">
        <v>436</v>
      </c>
      <c r="L410" s="296" t="s">
        <v>436</v>
      </c>
      <c r="M410" s="296" t="s">
        <v>436</v>
      </c>
      <c r="N410" s="296" t="s">
        <v>436</v>
      </c>
      <c r="O410" s="296" t="s">
        <v>436</v>
      </c>
      <c r="P410" s="296" t="s">
        <v>436</v>
      </c>
      <c r="Q410" s="296" t="s">
        <v>436</v>
      </c>
      <c r="R410" s="296" t="s">
        <v>436</v>
      </c>
      <c r="S410" s="296" t="s">
        <v>436</v>
      </c>
      <c r="T410" s="301" t="s">
        <v>436</v>
      </c>
      <c r="U410" s="474" t="s">
        <v>436</v>
      </c>
      <c r="V410" s="324"/>
      <c r="W410" s="382"/>
    </row>
    <row r="411" spans="1:23" x14ac:dyDescent="0.25">
      <c r="A411" s="365" t="s">
        <v>14</v>
      </c>
      <c r="B411" s="458" t="s">
        <v>800</v>
      </c>
      <c r="C411" s="448" t="s">
        <v>906</v>
      </c>
      <c r="D411" s="408" t="s">
        <v>436</v>
      </c>
      <c r="E411" s="296" t="s">
        <v>436</v>
      </c>
      <c r="F411" s="296" t="s">
        <v>436</v>
      </c>
      <c r="G411" s="296" t="s">
        <v>436</v>
      </c>
      <c r="H411" s="296" t="s">
        <v>436</v>
      </c>
      <c r="I411" s="296" t="s">
        <v>436</v>
      </c>
      <c r="J411" s="296" t="s">
        <v>436</v>
      </c>
      <c r="K411" s="296" t="s">
        <v>436</v>
      </c>
      <c r="L411" s="296" t="s">
        <v>436</v>
      </c>
      <c r="M411" s="296" t="s">
        <v>436</v>
      </c>
      <c r="N411" s="296" t="s">
        <v>436</v>
      </c>
      <c r="O411" s="296" t="s">
        <v>436</v>
      </c>
      <c r="P411" s="296" t="s">
        <v>436</v>
      </c>
      <c r="Q411" s="296" t="s">
        <v>436</v>
      </c>
      <c r="R411" s="296" t="s">
        <v>436</v>
      </c>
      <c r="S411" s="296" t="s">
        <v>436</v>
      </c>
      <c r="T411" s="301" t="s">
        <v>436</v>
      </c>
      <c r="U411" s="474" t="s">
        <v>436</v>
      </c>
      <c r="V411" s="324"/>
      <c r="W411" s="382"/>
    </row>
    <row r="412" spans="1:23" x14ac:dyDescent="0.25">
      <c r="A412" s="365" t="s">
        <v>15</v>
      </c>
      <c r="B412" s="459" t="s">
        <v>788</v>
      </c>
      <c r="C412" s="448" t="s">
        <v>906</v>
      </c>
      <c r="D412" s="408" t="s">
        <v>436</v>
      </c>
      <c r="E412" s="296" t="s">
        <v>436</v>
      </c>
      <c r="F412" s="296" t="s">
        <v>436</v>
      </c>
      <c r="G412" s="296" t="s">
        <v>436</v>
      </c>
      <c r="H412" s="296" t="s">
        <v>436</v>
      </c>
      <c r="I412" s="296" t="s">
        <v>436</v>
      </c>
      <c r="J412" s="296" t="s">
        <v>436</v>
      </c>
      <c r="K412" s="296" t="s">
        <v>436</v>
      </c>
      <c r="L412" s="296" t="s">
        <v>436</v>
      </c>
      <c r="M412" s="296" t="s">
        <v>436</v>
      </c>
      <c r="N412" s="296" t="s">
        <v>436</v>
      </c>
      <c r="O412" s="296" t="s">
        <v>436</v>
      </c>
      <c r="P412" s="296" t="s">
        <v>436</v>
      </c>
      <c r="Q412" s="296" t="s">
        <v>436</v>
      </c>
      <c r="R412" s="296" t="s">
        <v>436</v>
      </c>
      <c r="S412" s="296" t="s">
        <v>436</v>
      </c>
      <c r="T412" s="301" t="s">
        <v>436</v>
      </c>
      <c r="U412" s="474" t="s">
        <v>436</v>
      </c>
      <c r="V412" s="324"/>
      <c r="W412" s="382"/>
    </row>
    <row r="413" spans="1:23" x14ac:dyDescent="0.25">
      <c r="A413" s="365" t="s">
        <v>364</v>
      </c>
      <c r="B413" s="456" t="s">
        <v>49</v>
      </c>
      <c r="C413" s="448" t="s">
        <v>906</v>
      </c>
      <c r="D413" s="408" t="s">
        <v>436</v>
      </c>
      <c r="E413" s="296" t="s">
        <v>436</v>
      </c>
      <c r="F413" s="296" t="s">
        <v>436</v>
      </c>
      <c r="G413" s="296">
        <v>0</v>
      </c>
      <c r="H413" s="296">
        <v>0</v>
      </c>
      <c r="I413" s="296" t="s">
        <v>436</v>
      </c>
      <c r="J413" s="296" t="s">
        <v>436</v>
      </c>
      <c r="K413" s="296" t="s">
        <v>436</v>
      </c>
      <c r="L413" s="296" t="s">
        <v>436</v>
      </c>
      <c r="M413" s="296" t="s">
        <v>436</v>
      </c>
      <c r="N413" s="296" t="s">
        <v>436</v>
      </c>
      <c r="O413" s="296" t="s">
        <v>436</v>
      </c>
      <c r="P413" s="296" t="s">
        <v>436</v>
      </c>
      <c r="Q413" s="296" t="s">
        <v>436</v>
      </c>
      <c r="R413" s="296" t="s">
        <v>436</v>
      </c>
      <c r="S413" s="296" t="s">
        <v>436</v>
      </c>
      <c r="T413" s="301" t="s">
        <v>436</v>
      </c>
      <c r="U413" s="474" t="s">
        <v>436</v>
      </c>
      <c r="V413" s="324"/>
      <c r="W413" s="382"/>
    </row>
    <row r="414" spans="1:23" x14ac:dyDescent="0.25">
      <c r="A414" s="365" t="s">
        <v>366</v>
      </c>
      <c r="B414" s="456" t="s">
        <v>947</v>
      </c>
      <c r="C414" s="448" t="s">
        <v>906</v>
      </c>
      <c r="D414" s="408" t="s">
        <v>436</v>
      </c>
      <c r="E414" s="296" t="s">
        <v>436</v>
      </c>
      <c r="F414" s="296" t="s">
        <v>436</v>
      </c>
      <c r="G414" s="296">
        <v>0</v>
      </c>
      <c r="H414" s="296">
        <v>0</v>
      </c>
      <c r="I414" s="296" t="s">
        <v>436</v>
      </c>
      <c r="J414" s="296" t="s">
        <v>436</v>
      </c>
      <c r="K414" s="296" t="s">
        <v>436</v>
      </c>
      <c r="L414" s="296" t="s">
        <v>436</v>
      </c>
      <c r="M414" s="296" t="s">
        <v>436</v>
      </c>
      <c r="N414" s="296" t="s">
        <v>436</v>
      </c>
      <c r="O414" s="296" t="s">
        <v>436</v>
      </c>
      <c r="P414" s="296" t="s">
        <v>436</v>
      </c>
      <c r="Q414" s="296" t="s">
        <v>436</v>
      </c>
      <c r="R414" s="296" t="s">
        <v>436</v>
      </c>
      <c r="S414" s="296" t="s">
        <v>436</v>
      </c>
      <c r="T414" s="301" t="s">
        <v>436</v>
      </c>
      <c r="U414" s="474" t="s">
        <v>436</v>
      </c>
      <c r="V414" s="324"/>
      <c r="W414" s="382"/>
    </row>
    <row r="415" spans="1:23" x14ac:dyDescent="0.25">
      <c r="A415" s="365" t="s">
        <v>778</v>
      </c>
      <c r="B415" s="457" t="s">
        <v>902</v>
      </c>
      <c r="C415" s="448" t="s">
        <v>906</v>
      </c>
      <c r="D415" s="408" t="s">
        <v>436</v>
      </c>
      <c r="E415" s="296" t="s">
        <v>436</v>
      </c>
      <c r="F415" s="296" t="s">
        <v>436</v>
      </c>
      <c r="G415" s="296" t="s">
        <v>436</v>
      </c>
      <c r="H415" s="296" t="s">
        <v>436</v>
      </c>
      <c r="I415" s="296" t="s">
        <v>436</v>
      </c>
      <c r="J415" s="296" t="s">
        <v>436</v>
      </c>
      <c r="K415" s="296" t="s">
        <v>436</v>
      </c>
      <c r="L415" s="296" t="s">
        <v>436</v>
      </c>
      <c r="M415" s="296" t="s">
        <v>436</v>
      </c>
      <c r="N415" s="296" t="s">
        <v>436</v>
      </c>
      <c r="O415" s="296" t="s">
        <v>436</v>
      </c>
      <c r="P415" s="296" t="s">
        <v>436</v>
      </c>
      <c r="Q415" s="296" t="s">
        <v>436</v>
      </c>
      <c r="R415" s="296" t="s">
        <v>436</v>
      </c>
      <c r="S415" s="296" t="s">
        <v>436</v>
      </c>
      <c r="T415" s="301" t="s">
        <v>436</v>
      </c>
      <c r="U415" s="474" t="s">
        <v>436</v>
      </c>
      <c r="V415" s="324"/>
      <c r="W415" s="382"/>
    </row>
    <row r="416" spans="1:23" ht="25.5" x14ac:dyDescent="0.25">
      <c r="A416" s="365" t="s">
        <v>1086</v>
      </c>
      <c r="B416" s="457" t="s">
        <v>1059</v>
      </c>
      <c r="C416" s="448" t="s">
        <v>906</v>
      </c>
      <c r="D416" s="408" t="s">
        <v>436</v>
      </c>
      <c r="E416" s="296" t="s">
        <v>436</v>
      </c>
      <c r="F416" s="296" t="s">
        <v>436</v>
      </c>
      <c r="G416" s="296" t="s">
        <v>436</v>
      </c>
      <c r="H416" s="296" t="s">
        <v>436</v>
      </c>
      <c r="I416" s="296" t="s">
        <v>436</v>
      </c>
      <c r="J416" s="296" t="s">
        <v>436</v>
      </c>
      <c r="K416" s="296" t="s">
        <v>436</v>
      </c>
      <c r="L416" s="296" t="s">
        <v>436</v>
      </c>
      <c r="M416" s="296" t="s">
        <v>436</v>
      </c>
      <c r="N416" s="296" t="s">
        <v>436</v>
      </c>
      <c r="O416" s="296" t="s">
        <v>436</v>
      </c>
      <c r="P416" s="296" t="s">
        <v>436</v>
      </c>
      <c r="Q416" s="296" t="s">
        <v>436</v>
      </c>
      <c r="R416" s="296" t="s">
        <v>436</v>
      </c>
      <c r="S416" s="296" t="s">
        <v>436</v>
      </c>
      <c r="T416" s="301" t="s">
        <v>436</v>
      </c>
      <c r="U416" s="474" t="s">
        <v>436</v>
      </c>
      <c r="V416" s="324"/>
      <c r="W416" s="382"/>
    </row>
    <row r="417" spans="1:24" ht="25.5" x14ac:dyDescent="0.25">
      <c r="A417" s="365" t="s">
        <v>1087</v>
      </c>
      <c r="B417" s="457" t="s">
        <v>1060</v>
      </c>
      <c r="C417" s="448" t="s">
        <v>906</v>
      </c>
      <c r="D417" s="408" t="s">
        <v>436</v>
      </c>
      <c r="E417" s="296" t="s">
        <v>436</v>
      </c>
      <c r="F417" s="296" t="s">
        <v>436</v>
      </c>
      <c r="G417" s="296" t="s">
        <v>436</v>
      </c>
      <c r="H417" s="296" t="s">
        <v>436</v>
      </c>
      <c r="I417" s="296" t="s">
        <v>436</v>
      </c>
      <c r="J417" s="296" t="s">
        <v>436</v>
      </c>
      <c r="K417" s="296" t="s">
        <v>436</v>
      </c>
      <c r="L417" s="296" t="s">
        <v>436</v>
      </c>
      <c r="M417" s="296" t="s">
        <v>436</v>
      </c>
      <c r="N417" s="296" t="s">
        <v>436</v>
      </c>
      <c r="O417" s="296" t="s">
        <v>436</v>
      </c>
      <c r="P417" s="296" t="s">
        <v>436</v>
      </c>
      <c r="Q417" s="296" t="s">
        <v>436</v>
      </c>
      <c r="R417" s="296" t="s">
        <v>436</v>
      </c>
      <c r="S417" s="296" t="s">
        <v>436</v>
      </c>
      <c r="T417" s="301" t="s">
        <v>436</v>
      </c>
      <c r="U417" s="474" t="s">
        <v>436</v>
      </c>
      <c r="V417" s="324"/>
      <c r="W417" s="382"/>
    </row>
    <row r="418" spans="1:24" ht="25.5" x14ac:dyDescent="0.25">
      <c r="A418" s="365" t="s">
        <v>16</v>
      </c>
      <c r="B418" s="457" t="s">
        <v>1045</v>
      </c>
      <c r="C418" s="448" t="s">
        <v>906</v>
      </c>
      <c r="D418" s="408" t="s">
        <v>436</v>
      </c>
      <c r="E418" s="296" t="s">
        <v>436</v>
      </c>
      <c r="F418" s="296" t="s">
        <v>436</v>
      </c>
      <c r="G418" s="296" t="s">
        <v>436</v>
      </c>
      <c r="H418" s="296" t="s">
        <v>436</v>
      </c>
      <c r="I418" s="296" t="s">
        <v>436</v>
      </c>
      <c r="J418" s="296" t="s">
        <v>436</v>
      </c>
      <c r="K418" s="296" t="s">
        <v>436</v>
      </c>
      <c r="L418" s="296" t="s">
        <v>436</v>
      </c>
      <c r="M418" s="296" t="s">
        <v>436</v>
      </c>
      <c r="N418" s="296" t="s">
        <v>436</v>
      </c>
      <c r="O418" s="296" t="s">
        <v>436</v>
      </c>
      <c r="P418" s="296" t="s">
        <v>436</v>
      </c>
      <c r="Q418" s="296" t="s">
        <v>436</v>
      </c>
      <c r="R418" s="296" t="s">
        <v>436</v>
      </c>
      <c r="S418" s="278" t="s">
        <v>436</v>
      </c>
      <c r="T418" s="278" t="s">
        <v>436</v>
      </c>
      <c r="U418" s="474" t="s">
        <v>436</v>
      </c>
      <c r="V418" s="324"/>
      <c r="W418" s="382"/>
    </row>
    <row r="419" spans="1:24" x14ac:dyDescent="0.25">
      <c r="A419" s="365" t="s">
        <v>779</v>
      </c>
      <c r="B419" s="457" t="s">
        <v>107</v>
      </c>
      <c r="C419" s="448" t="s">
        <v>906</v>
      </c>
      <c r="D419" s="408" t="s">
        <v>436</v>
      </c>
      <c r="E419" s="296" t="s">
        <v>436</v>
      </c>
      <c r="F419" s="296" t="s">
        <v>436</v>
      </c>
      <c r="G419" s="296" t="s">
        <v>436</v>
      </c>
      <c r="H419" s="296" t="s">
        <v>436</v>
      </c>
      <c r="I419" s="296" t="s">
        <v>436</v>
      </c>
      <c r="J419" s="296" t="s">
        <v>436</v>
      </c>
      <c r="K419" s="296" t="s">
        <v>436</v>
      </c>
      <c r="L419" s="296" t="s">
        <v>436</v>
      </c>
      <c r="M419" s="296" t="s">
        <v>436</v>
      </c>
      <c r="N419" s="296" t="s">
        <v>436</v>
      </c>
      <c r="O419" s="296" t="s">
        <v>436</v>
      </c>
      <c r="P419" s="296" t="s">
        <v>436</v>
      </c>
      <c r="Q419" s="296" t="s">
        <v>436</v>
      </c>
      <c r="R419" s="296" t="s">
        <v>436</v>
      </c>
      <c r="S419" s="278" t="s">
        <v>436</v>
      </c>
      <c r="T419" s="278" t="s">
        <v>436</v>
      </c>
      <c r="U419" s="474" t="s">
        <v>436</v>
      </c>
      <c r="V419" s="324"/>
      <c r="W419" s="382"/>
    </row>
    <row r="420" spans="1:24" x14ac:dyDescent="0.25">
      <c r="A420" s="365" t="s">
        <v>780</v>
      </c>
      <c r="B420" s="457" t="s">
        <v>903</v>
      </c>
      <c r="C420" s="448" t="s">
        <v>906</v>
      </c>
      <c r="D420" s="408" t="s">
        <v>436</v>
      </c>
      <c r="E420" s="296" t="s">
        <v>436</v>
      </c>
      <c r="F420" s="296" t="s">
        <v>436</v>
      </c>
      <c r="G420" s="296"/>
      <c r="H420" s="296"/>
      <c r="I420" s="296" t="s">
        <v>436</v>
      </c>
      <c r="J420" s="296" t="s">
        <v>436</v>
      </c>
      <c r="K420" s="296" t="s">
        <v>436</v>
      </c>
      <c r="L420" s="296" t="s">
        <v>436</v>
      </c>
      <c r="M420" s="296" t="s">
        <v>436</v>
      </c>
      <c r="N420" s="296" t="s">
        <v>436</v>
      </c>
      <c r="O420" s="296" t="s">
        <v>436</v>
      </c>
      <c r="P420" s="296" t="s">
        <v>436</v>
      </c>
      <c r="Q420" s="296" t="s">
        <v>436</v>
      </c>
      <c r="R420" s="296" t="s">
        <v>436</v>
      </c>
      <c r="S420" s="278" t="s">
        <v>436</v>
      </c>
      <c r="T420" s="278" t="s">
        <v>436</v>
      </c>
      <c r="U420" s="474" t="s">
        <v>436</v>
      </c>
      <c r="V420" s="324"/>
      <c r="W420" s="382"/>
    </row>
    <row r="421" spans="1:24" x14ac:dyDescent="0.25">
      <c r="A421" s="365" t="s">
        <v>781</v>
      </c>
      <c r="B421" s="457" t="s">
        <v>101</v>
      </c>
      <c r="C421" s="448" t="s">
        <v>906</v>
      </c>
      <c r="D421" s="408" t="s">
        <v>436</v>
      </c>
      <c r="E421" s="296" t="s">
        <v>436</v>
      </c>
      <c r="F421" s="296" t="s">
        <v>436</v>
      </c>
      <c r="G421" s="296" t="s">
        <v>436</v>
      </c>
      <c r="H421" s="296" t="s">
        <v>436</v>
      </c>
      <c r="I421" s="296" t="s">
        <v>436</v>
      </c>
      <c r="J421" s="296" t="s">
        <v>436</v>
      </c>
      <c r="K421" s="296" t="s">
        <v>436</v>
      </c>
      <c r="L421" s="296" t="s">
        <v>436</v>
      </c>
      <c r="M421" s="296" t="s">
        <v>436</v>
      </c>
      <c r="N421" s="296" t="s">
        <v>436</v>
      </c>
      <c r="O421" s="296" t="s">
        <v>436</v>
      </c>
      <c r="P421" s="296" t="s">
        <v>436</v>
      </c>
      <c r="Q421" s="296" t="s">
        <v>436</v>
      </c>
      <c r="R421" s="296" t="s">
        <v>436</v>
      </c>
      <c r="S421" s="278" t="s">
        <v>436</v>
      </c>
      <c r="T421" s="278" t="s">
        <v>436</v>
      </c>
      <c r="U421" s="474" t="s">
        <v>436</v>
      </c>
      <c r="V421" s="324"/>
      <c r="W421" s="382"/>
    </row>
    <row r="422" spans="1:24" x14ac:dyDescent="0.25">
      <c r="A422" s="365" t="s">
        <v>782</v>
      </c>
      <c r="B422" s="457" t="s">
        <v>905</v>
      </c>
      <c r="C422" s="448" t="s">
        <v>906</v>
      </c>
      <c r="D422" s="408" t="s">
        <v>436</v>
      </c>
      <c r="E422" s="296" t="s">
        <v>436</v>
      </c>
      <c r="F422" s="296" t="s">
        <v>436</v>
      </c>
      <c r="G422" s="296" t="s">
        <v>436</v>
      </c>
      <c r="H422" s="296" t="s">
        <v>436</v>
      </c>
      <c r="I422" s="296" t="s">
        <v>436</v>
      </c>
      <c r="J422" s="296" t="s">
        <v>436</v>
      </c>
      <c r="K422" s="296" t="s">
        <v>436</v>
      </c>
      <c r="L422" s="296" t="s">
        <v>436</v>
      </c>
      <c r="M422" s="296" t="s">
        <v>436</v>
      </c>
      <c r="N422" s="296" t="s">
        <v>436</v>
      </c>
      <c r="O422" s="296" t="s">
        <v>436</v>
      </c>
      <c r="P422" s="296" t="s">
        <v>436</v>
      </c>
      <c r="Q422" s="296" t="s">
        <v>436</v>
      </c>
      <c r="R422" s="296" t="s">
        <v>436</v>
      </c>
      <c r="S422" s="278" t="s">
        <v>436</v>
      </c>
      <c r="T422" s="278" t="s">
        <v>436</v>
      </c>
      <c r="U422" s="474" t="s">
        <v>436</v>
      </c>
      <c r="V422" s="324"/>
      <c r="W422" s="382"/>
    </row>
    <row r="423" spans="1:24" x14ac:dyDescent="0.25">
      <c r="A423" s="365" t="s">
        <v>783</v>
      </c>
      <c r="B423" s="457" t="s">
        <v>108</v>
      </c>
      <c r="C423" s="448" t="s">
        <v>906</v>
      </c>
      <c r="D423" s="408" t="s">
        <v>436</v>
      </c>
      <c r="E423" s="296" t="s">
        <v>436</v>
      </c>
      <c r="F423" s="296" t="s">
        <v>436</v>
      </c>
      <c r="G423" s="296" t="s">
        <v>436</v>
      </c>
      <c r="H423" s="296" t="s">
        <v>436</v>
      </c>
      <c r="I423" s="296" t="s">
        <v>436</v>
      </c>
      <c r="J423" s="296" t="s">
        <v>436</v>
      </c>
      <c r="K423" s="296" t="s">
        <v>436</v>
      </c>
      <c r="L423" s="296" t="s">
        <v>436</v>
      </c>
      <c r="M423" s="296" t="s">
        <v>436</v>
      </c>
      <c r="N423" s="296" t="s">
        <v>436</v>
      </c>
      <c r="O423" s="296" t="s">
        <v>436</v>
      </c>
      <c r="P423" s="296" t="s">
        <v>436</v>
      </c>
      <c r="Q423" s="296" t="s">
        <v>436</v>
      </c>
      <c r="R423" s="296" t="s">
        <v>436</v>
      </c>
      <c r="S423" s="278" t="s">
        <v>436</v>
      </c>
      <c r="T423" s="278" t="s">
        <v>436</v>
      </c>
      <c r="U423" s="474" t="s">
        <v>436</v>
      </c>
      <c r="V423" s="324"/>
      <c r="W423" s="382"/>
    </row>
    <row r="424" spans="1:24" ht="25.5" x14ac:dyDescent="0.25">
      <c r="A424" s="365" t="s">
        <v>784</v>
      </c>
      <c r="B424" s="457" t="s">
        <v>83</v>
      </c>
      <c r="C424" s="448" t="s">
        <v>906</v>
      </c>
      <c r="D424" s="408" t="s">
        <v>436</v>
      </c>
      <c r="E424" s="296" t="s">
        <v>436</v>
      </c>
      <c r="F424" s="296" t="s">
        <v>436</v>
      </c>
      <c r="G424" s="296" t="s">
        <v>436</v>
      </c>
      <c r="H424" s="296" t="s">
        <v>436</v>
      </c>
      <c r="I424" s="296" t="s">
        <v>436</v>
      </c>
      <c r="J424" s="296" t="s">
        <v>436</v>
      </c>
      <c r="K424" s="296" t="s">
        <v>436</v>
      </c>
      <c r="L424" s="296" t="s">
        <v>436</v>
      </c>
      <c r="M424" s="296" t="s">
        <v>436</v>
      </c>
      <c r="N424" s="296" t="s">
        <v>436</v>
      </c>
      <c r="O424" s="296" t="s">
        <v>436</v>
      </c>
      <c r="P424" s="296" t="s">
        <v>436</v>
      </c>
      <c r="Q424" s="296" t="s">
        <v>436</v>
      </c>
      <c r="R424" s="296" t="s">
        <v>436</v>
      </c>
      <c r="S424" s="278" t="s">
        <v>436</v>
      </c>
      <c r="T424" s="278" t="s">
        <v>436</v>
      </c>
      <c r="U424" s="474" t="s">
        <v>436</v>
      </c>
      <c r="V424" s="324"/>
      <c r="W424" s="382"/>
    </row>
    <row r="425" spans="1:24" x14ac:dyDescent="0.25">
      <c r="A425" s="365" t="s">
        <v>17</v>
      </c>
      <c r="B425" s="459" t="s">
        <v>800</v>
      </c>
      <c r="C425" s="448" t="s">
        <v>906</v>
      </c>
      <c r="D425" s="408" t="s">
        <v>436</v>
      </c>
      <c r="E425" s="296" t="s">
        <v>436</v>
      </c>
      <c r="F425" s="296" t="s">
        <v>436</v>
      </c>
      <c r="G425" s="296" t="s">
        <v>436</v>
      </c>
      <c r="H425" s="296" t="s">
        <v>436</v>
      </c>
      <c r="I425" s="296" t="s">
        <v>436</v>
      </c>
      <c r="J425" s="296" t="s">
        <v>436</v>
      </c>
      <c r="K425" s="296" t="s">
        <v>436</v>
      </c>
      <c r="L425" s="296" t="s">
        <v>436</v>
      </c>
      <c r="M425" s="296" t="s">
        <v>436</v>
      </c>
      <c r="N425" s="296" t="s">
        <v>436</v>
      </c>
      <c r="O425" s="296" t="s">
        <v>436</v>
      </c>
      <c r="P425" s="296" t="s">
        <v>436</v>
      </c>
      <c r="Q425" s="296" t="s">
        <v>436</v>
      </c>
      <c r="R425" s="296" t="s">
        <v>436</v>
      </c>
      <c r="S425" s="278" t="s">
        <v>436</v>
      </c>
      <c r="T425" s="278" t="s">
        <v>436</v>
      </c>
      <c r="U425" s="474" t="s">
        <v>436</v>
      </c>
      <c r="V425" s="324"/>
      <c r="W425" s="382"/>
    </row>
    <row r="426" spans="1:24" x14ac:dyDescent="0.25">
      <c r="A426" s="365" t="s">
        <v>18</v>
      </c>
      <c r="B426" s="459" t="s">
        <v>788</v>
      </c>
      <c r="C426" s="448" t="s">
        <v>906</v>
      </c>
      <c r="D426" s="408" t="s">
        <v>436</v>
      </c>
      <c r="E426" s="296" t="s">
        <v>436</v>
      </c>
      <c r="F426" s="296" t="s">
        <v>436</v>
      </c>
      <c r="G426" s="296" t="s">
        <v>436</v>
      </c>
      <c r="H426" s="296" t="s">
        <v>436</v>
      </c>
      <c r="I426" s="296" t="s">
        <v>436</v>
      </c>
      <c r="J426" s="296" t="s">
        <v>436</v>
      </c>
      <c r="K426" s="296" t="s">
        <v>436</v>
      </c>
      <c r="L426" s="296" t="s">
        <v>436</v>
      </c>
      <c r="M426" s="296" t="s">
        <v>436</v>
      </c>
      <c r="N426" s="296" t="s">
        <v>436</v>
      </c>
      <c r="O426" s="296" t="s">
        <v>436</v>
      </c>
      <c r="P426" s="296" t="s">
        <v>436</v>
      </c>
      <c r="Q426" s="296" t="s">
        <v>436</v>
      </c>
      <c r="R426" s="296" t="s">
        <v>436</v>
      </c>
      <c r="S426" s="278" t="s">
        <v>436</v>
      </c>
      <c r="T426" s="278" t="s">
        <v>436</v>
      </c>
      <c r="U426" s="474" t="s">
        <v>436</v>
      </c>
      <c r="V426" s="324"/>
      <c r="W426" s="382"/>
    </row>
    <row r="427" spans="1:24" x14ac:dyDescent="0.25">
      <c r="A427" s="365" t="s">
        <v>167</v>
      </c>
      <c r="B427" s="455" t="s">
        <v>19</v>
      </c>
      <c r="C427" s="448" t="s">
        <v>906</v>
      </c>
      <c r="D427" s="408">
        <v>20.05</v>
      </c>
      <c r="E427" s="280">
        <v>20.67</v>
      </c>
      <c r="F427" s="294">
        <v>22.18</v>
      </c>
      <c r="G427" s="299">
        <v>21.084000000000003</v>
      </c>
      <c r="H427" s="299">
        <v>21.719229999999982</v>
      </c>
      <c r="I427" s="299">
        <v>22.834000000000003</v>
      </c>
      <c r="J427" s="299">
        <v>24.452000000000002</v>
      </c>
      <c r="K427" s="299"/>
      <c r="L427" s="299">
        <v>23.766800000000003</v>
      </c>
      <c r="M427" s="299"/>
      <c r="N427" s="299"/>
      <c r="O427" s="299">
        <v>24.918599999999998</v>
      </c>
      <c r="P427" s="299"/>
      <c r="Q427" s="299"/>
      <c r="R427" s="299">
        <v>26.126600000000003</v>
      </c>
      <c r="S427" s="394"/>
      <c r="T427" s="324"/>
      <c r="U427" s="478">
        <v>119.6018</v>
      </c>
      <c r="V427" s="324"/>
      <c r="W427" s="380"/>
    </row>
    <row r="428" spans="1:24" x14ac:dyDescent="0.25">
      <c r="A428" s="365" t="s">
        <v>185</v>
      </c>
      <c r="B428" s="455" t="s">
        <v>475</v>
      </c>
      <c r="C428" s="448" t="s">
        <v>906</v>
      </c>
      <c r="D428" s="408" t="s">
        <v>436</v>
      </c>
      <c r="E428" s="296" t="s">
        <v>436</v>
      </c>
      <c r="F428" s="296" t="s">
        <v>436</v>
      </c>
      <c r="G428" s="585" t="s">
        <v>436</v>
      </c>
      <c r="H428" s="586" t="s">
        <v>436</v>
      </c>
      <c r="I428" s="408" t="s">
        <v>436</v>
      </c>
      <c r="J428" s="296" t="s">
        <v>436</v>
      </c>
      <c r="K428" s="296" t="s">
        <v>436</v>
      </c>
      <c r="L428" s="296" t="s">
        <v>436</v>
      </c>
      <c r="M428" s="296" t="s">
        <v>436</v>
      </c>
      <c r="N428" s="296" t="s">
        <v>436</v>
      </c>
      <c r="O428" s="296" t="s">
        <v>436</v>
      </c>
      <c r="P428" s="296" t="s">
        <v>436</v>
      </c>
      <c r="Q428" s="296" t="s">
        <v>436</v>
      </c>
      <c r="R428" s="296" t="s">
        <v>436</v>
      </c>
      <c r="S428" s="278" t="s">
        <v>436</v>
      </c>
      <c r="T428" s="278" t="s">
        <v>436</v>
      </c>
      <c r="U428" s="474" t="s">
        <v>436</v>
      </c>
      <c r="V428" s="324"/>
      <c r="W428" s="382"/>
    </row>
    <row r="429" spans="1:24" ht="18.75" x14ac:dyDescent="0.3">
      <c r="A429" s="365" t="s">
        <v>220</v>
      </c>
      <c r="B429" s="456" t="s">
        <v>1072</v>
      </c>
      <c r="C429" s="448" t="s">
        <v>906</v>
      </c>
      <c r="D429" s="408" t="s">
        <v>436</v>
      </c>
      <c r="E429" s="296" t="s">
        <v>436</v>
      </c>
      <c r="F429" s="296" t="s">
        <v>436</v>
      </c>
      <c r="G429" s="585" t="s">
        <v>436</v>
      </c>
      <c r="H429" s="586" t="s">
        <v>436</v>
      </c>
      <c r="I429" s="408" t="s">
        <v>436</v>
      </c>
      <c r="J429" s="296" t="s">
        <v>436</v>
      </c>
      <c r="K429" s="296" t="s">
        <v>436</v>
      </c>
      <c r="L429" s="296" t="s">
        <v>436</v>
      </c>
      <c r="M429" s="296" t="s">
        <v>436</v>
      </c>
      <c r="N429" s="296" t="s">
        <v>436</v>
      </c>
      <c r="O429" s="296" t="s">
        <v>436</v>
      </c>
      <c r="P429" s="296" t="s">
        <v>436</v>
      </c>
      <c r="Q429" s="296" t="s">
        <v>436</v>
      </c>
      <c r="R429" s="296" t="s">
        <v>436</v>
      </c>
      <c r="S429" s="278" t="s">
        <v>436</v>
      </c>
      <c r="T429" s="278" t="s">
        <v>436</v>
      </c>
      <c r="U429" s="474" t="s">
        <v>436</v>
      </c>
      <c r="V429" s="324"/>
      <c r="W429" s="484"/>
      <c r="X429" s="284"/>
    </row>
    <row r="430" spans="1:24" x14ac:dyDescent="0.25">
      <c r="A430" s="365" t="s">
        <v>775</v>
      </c>
      <c r="B430" s="456" t="s">
        <v>776</v>
      </c>
      <c r="C430" s="448" t="s">
        <v>906</v>
      </c>
      <c r="D430" s="408" t="s">
        <v>436</v>
      </c>
      <c r="E430" s="296" t="s">
        <v>436</v>
      </c>
      <c r="F430" s="296" t="s">
        <v>436</v>
      </c>
      <c r="G430" s="585" t="s">
        <v>436</v>
      </c>
      <c r="H430" s="586" t="s">
        <v>436</v>
      </c>
      <c r="I430" s="408" t="s">
        <v>436</v>
      </c>
      <c r="J430" s="296" t="s">
        <v>436</v>
      </c>
      <c r="K430" s="296" t="s">
        <v>436</v>
      </c>
      <c r="L430" s="296" t="s">
        <v>436</v>
      </c>
      <c r="M430" s="296" t="s">
        <v>436</v>
      </c>
      <c r="N430" s="296" t="s">
        <v>436</v>
      </c>
      <c r="O430" s="296" t="s">
        <v>436</v>
      </c>
      <c r="P430" s="296" t="s">
        <v>436</v>
      </c>
      <c r="Q430" s="296" t="s">
        <v>436</v>
      </c>
      <c r="R430" s="296" t="s">
        <v>436</v>
      </c>
      <c r="S430" s="278" t="s">
        <v>436</v>
      </c>
      <c r="T430" s="278" t="s">
        <v>436</v>
      </c>
      <c r="U430" s="474" t="s">
        <v>436</v>
      </c>
      <c r="V430" s="324"/>
      <c r="W430" s="485"/>
    </row>
    <row r="431" spans="1:24" x14ac:dyDescent="0.25">
      <c r="A431" s="365" t="s">
        <v>165</v>
      </c>
      <c r="B431" s="454" t="s">
        <v>371</v>
      </c>
      <c r="C431" s="448" t="s">
        <v>906</v>
      </c>
      <c r="D431" s="408" t="s">
        <v>436</v>
      </c>
      <c r="E431" s="296" t="s">
        <v>436</v>
      </c>
      <c r="F431" s="296" t="s">
        <v>436</v>
      </c>
      <c r="G431" s="299">
        <v>5.2229999999999999</v>
      </c>
      <c r="H431" s="335">
        <v>5.2293599999999998</v>
      </c>
      <c r="I431" s="394">
        <v>5.851</v>
      </c>
      <c r="J431" s="296">
        <v>7.1280000000000001</v>
      </c>
      <c r="K431" s="296" t="s">
        <v>436</v>
      </c>
      <c r="L431" s="299">
        <v>6.1349999999999998</v>
      </c>
      <c r="M431" s="296" t="s">
        <v>436</v>
      </c>
      <c r="N431" s="296" t="s">
        <v>436</v>
      </c>
      <c r="O431" s="299">
        <v>6.43</v>
      </c>
      <c r="P431" s="296" t="s">
        <v>436</v>
      </c>
      <c r="Q431" s="296" t="s">
        <v>436</v>
      </c>
      <c r="R431" s="299">
        <v>6.7370000000000001</v>
      </c>
      <c r="S431" s="278" t="s">
        <v>436</v>
      </c>
      <c r="T431" s="278" t="s">
        <v>436</v>
      </c>
      <c r="U431" s="478">
        <v>30.731000000000002</v>
      </c>
      <c r="V431" s="324"/>
      <c r="W431" s="382"/>
    </row>
    <row r="432" spans="1:24" x14ac:dyDescent="0.25">
      <c r="A432" s="365" t="s">
        <v>169</v>
      </c>
      <c r="B432" s="455" t="s">
        <v>372</v>
      </c>
      <c r="C432" s="448" t="s">
        <v>906</v>
      </c>
      <c r="D432" s="408" t="s">
        <v>436</v>
      </c>
      <c r="E432" s="296" t="s">
        <v>436</v>
      </c>
      <c r="F432" s="296" t="s">
        <v>436</v>
      </c>
      <c r="G432" s="585" t="s">
        <v>436</v>
      </c>
      <c r="H432" s="586" t="s">
        <v>436</v>
      </c>
      <c r="I432" s="408" t="s">
        <v>436</v>
      </c>
      <c r="J432" s="296" t="s">
        <v>436</v>
      </c>
      <c r="K432" s="296" t="s">
        <v>436</v>
      </c>
      <c r="L432" s="296" t="s">
        <v>436</v>
      </c>
      <c r="M432" s="296" t="s">
        <v>436</v>
      </c>
      <c r="N432" s="296" t="s">
        <v>436</v>
      </c>
      <c r="O432" s="296" t="s">
        <v>436</v>
      </c>
      <c r="P432" s="296" t="s">
        <v>436</v>
      </c>
      <c r="Q432" s="296" t="s">
        <v>436</v>
      </c>
      <c r="R432" s="296" t="s">
        <v>436</v>
      </c>
      <c r="S432" s="278" t="s">
        <v>436</v>
      </c>
      <c r="T432" s="278" t="s">
        <v>436</v>
      </c>
      <c r="U432" s="474" t="s">
        <v>436</v>
      </c>
      <c r="V432" s="324"/>
      <c r="W432" s="382"/>
    </row>
    <row r="433" spans="1:23" x14ac:dyDescent="0.25">
      <c r="A433" s="365" t="s">
        <v>170</v>
      </c>
      <c r="B433" s="455" t="s">
        <v>373</v>
      </c>
      <c r="C433" s="448" t="s">
        <v>906</v>
      </c>
      <c r="D433" s="408" t="s">
        <v>436</v>
      </c>
      <c r="E433" s="296" t="s">
        <v>436</v>
      </c>
      <c r="F433" s="296" t="s">
        <v>436</v>
      </c>
      <c r="G433" s="585" t="s">
        <v>436</v>
      </c>
      <c r="H433" s="586" t="s">
        <v>436</v>
      </c>
      <c r="I433" s="408" t="s">
        <v>436</v>
      </c>
      <c r="J433" s="296" t="s">
        <v>436</v>
      </c>
      <c r="K433" s="296" t="s">
        <v>436</v>
      </c>
      <c r="L433" s="296" t="s">
        <v>436</v>
      </c>
      <c r="M433" s="296" t="s">
        <v>436</v>
      </c>
      <c r="N433" s="296" t="s">
        <v>436</v>
      </c>
      <c r="O433" s="296" t="s">
        <v>436</v>
      </c>
      <c r="P433" s="296" t="s">
        <v>436</v>
      </c>
      <c r="Q433" s="296" t="s">
        <v>436</v>
      </c>
      <c r="R433" s="296" t="s">
        <v>436</v>
      </c>
      <c r="S433" s="278" t="s">
        <v>436</v>
      </c>
      <c r="T433" s="278" t="s">
        <v>436</v>
      </c>
      <c r="U433" s="474" t="s">
        <v>436</v>
      </c>
      <c r="V433" s="324"/>
      <c r="W433" s="382"/>
    </row>
    <row r="434" spans="1:23" x14ac:dyDescent="0.25">
      <c r="A434" s="365" t="s">
        <v>176</v>
      </c>
      <c r="B434" s="455" t="s">
        <v>138</v>
      </c>
      <c r="C434" s="448" t="s">
        <v>906</v>
      </c>
      <c r="D434" s="408" t="s">
        <v>436</v>
      </c>
      <c r="E434" s="296" t="s">
        <v>436</v>
      </c>
      <c r="F434" s="296" t="s">
        <v>436</v>
      </c>
      <c r="G434" s="585" t="s">
        <v>436</v>
      </c>
      <c r="H434" s="586" t="s">
        <v>436</v>
      </c>
      <c r="I434" s="408" t="s">
        <v>436</v>
      </c>
      <c r="J434" s="296" t="s">
        <v>436</v>
      </c>
      <c r="K434" s="296" t="s">
        <v>436</v>
      </c>
      <c r="L434" s="296" t="s">
        <v>436</v>
      </c>
      <c r="M434" s="296" t="s">
        <v>436</v>
      </c>
      <c r="N434" s="296" t="s">
        <v>436</v>
      </c>
      <c r="O434" s="296" t="s">
        <v>436</v>
      </c>
      <c r="P434" s="296" t="s">
        <v>436</v>
      </c>
      <c r="Q434" s="296" t="s">
        <v>436</v>
      </c>
      <c r="R434" s="296" t="s">
        <v>436</v>
      </c>
      <c r="S434" s="278" t="s">
        <v>436</v>
      </c>
      <c r="T434" s="278" t="s">
        <v>436</v>
      </c>
      <c r="U434" s="474" t="s">
        <v>436</v>
      </c>
      <c r="V434" s="324"/>
      <c r="W434" s="382"/>
    </row>
    <row r="435" spans="1:23" x14ac:dyDescent="0.25">
      <c r="A435" s="365" t="s">
        <v>186</v>
      </c>
      <c r="B435" s="455" t="s">
        <v>374</v>
      </c>
      <c r="C435" s="448" t="s">
        <v>906</v>
      </c>
      <c r="D435" s="408" t="s">
        <v>436</v>
      </c>
      <c r="E435" s="296" t="s">
        <v>436</v>
      </c>
      <c r="F435" s="296" t="s">
        <v>436</v>
      </c>
      <c r="G435" s="585" t="s">
        <v>436</v>
      </c>
      <c r="H435" s="586" t="s">
        <v>436</v>
      </c>
      <c r="I435" s="408" t="s">
        <v>436</v>
      </c>
      <c r="J435" s="296" t="s">
        <v>436</v>
      </c>
      <c r="K435" s="296" t="s">
        <v>436</v>
      </c>
      <c r="L435" s="296" t="s">
        <v>436</v>
      </c>
      <c r="M435" s="296" t="s">
        <v>436</v>
      </c>
      <c r="N435" s="296" t="s">
        <v>436</v>
      </c>
      <c r="O435" s="296" t="s">
        <v>436</v>
      </c>
      <c r="P435" s="296" t="s">
        <v>436</v>
      </c>
      <c r="Q435" s="296" t="s">
        <v>436</v>
      </c>
      <c r="R435" s="296" t="s">
        <v>436</v>
      </c>
      <c r="S435" s="278" t="s">
        <v>436</v>
      </c>
      <c r="T435" s="278" t="s">
        <v>436</v>
      </c>
      <c r="U435" s="474" t="s">
        <v>436</v>
      </c>
      <c r="V435" s="324"/>
      <c r="W435" s="382"/>
    </row>
    <row r="436" spans="1:23" x14ac:dyDescent="0.25">
      <c r="A436" s="365" t="s">
        <v>187</v>
      </c>
      <c r="B436" s="455" t="s">
        <v>375</v>
      </c>
      <c r="C436" s="448" t="s">
        <v>906</v>
      </c>
      <c r="D436" s="408" t="s">
        <v>436</v>
      </c>
      <c r="E436" s="296" t="s">
        <v>436</v>
      </c>
      <c r="F436" s="296" t="s">
        <v>436</v>
      </c>
      <c r="G436" s="585" t="s">
        <v>436</v>
      </c>
      <c r="H436" s="586" t="s">
        <v>436</v>
      </c>
      <c r="I436" s="408" t="s">
        <v>436</v>
      </c>
      <c r="J436" s="296" t="s">
        <v>436</v>
      </c>
      <c r="K436" s="296" t="s">
        <v>436</v>
      </c>
      <c r="L436" s="296" t="s">
        <v>436</v>
      </c>
      <c r="M436" s="296" t="s">
        <v>436</v>
      </c>
      <c r="N436" s="296" t="s">
        <v>436</v>
      </c>
      <c r="O436" s="296" t="s">
        <v>436</v>
      </c>
      <c r="P436" s="296" t="s">
        <v>436</v>
      </c>
      <c r="Q436" s="296" t="s">
        <v>436</v>
      </c>
      <c r="R436" s="296" t="s">
        <v>436</v>
      </c>
      <c r="S436" s="278" t="s">
        <v>436</v>
      </c>
      <c r="T436" s="278" t="s">
        <v>436</v>
      </c>
      <c r="U436" s="474" t="s">
        <v>436</v>
      </c>
      <c r="V436" s="324"/>
      <c r="W436" s="382"/>
    </row>
    <row r="437" spans="1:23" x14ac:dyDescent="0.25">
      <c r="A437" s="365" t="s">
        <v>262</v>
      </c>
      <c r="B437" s="456" t="s">
        <v>777</v>
      </c>
      <c r="C437" s="448" t="s">
        <v>906</v>
      </c>
      <c r="D437" s="408" t="s">
        <v>436</v>
      </c>
      <c r="E437" s="296" t="s">
        <v>436</v>
      </c>
      <c r="F437" s="296" t="s">
        <v>436</v>
      </c>
      <c r="G437" s="585" t="s">
        <v>436</v>
      </c>
      <c r="H437" s="586" t="s">
        <v>436</v>
      </c>
      <c r="I437" s="408" t="s">
        <v>436</v>
      </c>
      <c r="J437" s="296" t="s">
        <v>436</v>
      </c>
      <c r="K437" s="296" t="s">
        <v>436</v>
      </c>
      <c r="L437" s="296" t="s">
        <v>436</v>
      </c>
      <c r="M437" s="296" t="s">
        <v>436</v>
      </c>
      <c r="N437" s="296" t="s">
        <v>436</v>
      </c>
      <c r="O437" s="296" t="s">
        <v>436</v>
      </c>
      <c r="P437" s="296" t="s">
        <v>436</v>
      </c>
      <c r="Q437" s="296" t="s">
        <v>436</v>
      </c>
      <c r="R437" s="296" t="s">
        <v>436</v>
      </c>
      <c r="S437" s="278" t="s">
        <v>436</v>
      </c>
      <c r="T437" s="278" t="s">
        <v>436</v>
      </c>
      <c r="U437" s="474" t="s">
        <v>436</v>
      </c>
      <c r="V437" s="324"/>
      <c r="W437" s="382"/>
    </row>
    <row r="438" spans="1:23" x14ac:dyDescent="0.25">
      <c r="A438" s="365" t="s">
        <v>897</v>
      </c>
      <c r="B438" s="457" t="s">
        <v>889</v>
      </c>
      <c r="C438" s="448" t="s">
        <v>906</v>
      </c>
      <c r="D438" s="408" t="s">
        <v>436</v>
      </c>
      <c r="E438" s="296" t="s">
        <v>436</v>
      </c>
      <c r="F438" s="296" t="s">
        <v>436</v>
      </c>
      <c r="G438" s="585" t="s">
        <v>436</v>
      </c>
      <c r="H438" s="586" t="s">
        <v>436</v>
      </c>
      <c r="I438" s="408" t="s">
        <v>436</v>
      </c>
      <c r="J438" s="296" t="s">
        <v>436</v>
      </c>
      <c r="K438" s="296" t="s">
        <v>436</v>
      </c>
      <c r="L438" s="296" t="s">
        <v>436</v>
      </c>
      <c r="M438" s="296" t="s">
        <v>436</v>
      </c>
      <c r="N438" s="296" t="s">
        <v>436</v>
      </c>
      <c r="O438" s="296" t="s">
        <v>436</v>
      </c>
      <c r="P438" s="296" t="s">
        <v>436</v>
      </c>
      <c r="Q438" s="296" t="s">
        <v>436</v>
      </c>
      <c r="R438" s="296" t="s">
        <v>436</v>
      </c>
      <c r="S438" s="278" t="s">
        <v>436</v>
      </c>
      <c r="T438" s="278" t="s">
        <v>436</v>
      </c>
      <c r="U438" s="474" t="s">
        <v>436</v>
      </c>
      <c r="V438" s="324"/>
      <c r="W438" s="382"/>
    </row>
    <row r="439" spans="1:23" x14ac:dyDescent="0.25">
      <c r="A439" s="365" t="s">
        <v>951</v>
      </c>
      <c r="B439" s="456" t="s">
        <v>896</v>
      </c>
      <c r="C439" s="448" t="s">
        <v>906</v>
      </c>
      <c r="D439" s="408" t="s">
        <v>436</v>
      </c>
      <c r="E439" s="296" t="s">
        <v>436</v>
      </c>
      <c r="F439" s="296" t="s">
        <v>436</v>
      </c>
      <c r="G439" s="585" t="s">
        <v>436</v>
      </c>
      <c r="H439" s="586" t="s">
        <v>436</v>
      </c>
      <c r="I439" s="408" t="s">
        <v>436</v>
      </c>
      <c r="J439" s="296" t="s">
        <v>436</v>
      </c>
      <c r="K439" s="296" t="s">
        <v>436</v>
      </c>
      <c r="L439" s="296" t="s">
        <v>436</v>
      </c>
      <c r="M439" s="296" t="s">
        <v>436</v>
      </c>
      <c r="N439" s="296" t="s">
        <v>436</v>
      </c>
      <c r="O439" s="296" t="s">
        <v>436</v>
      </c>
      <c r="P439" s="296" t="s">
        <v>436</v>
      </c>
      <c r="Q439" s="296" t="s">
        <v>436</v>
      </c>
      <c r="R439" s="296" t="s">
        <v>436</v>
      </c>
      <c r="S439" s="278" t="s">
        <v>436</v>
      </c>
      <c r="T439" s="278" t="s">
        <v>436</v>
      </c>
      <c r="U439" s="474" t="s">
        <v>436</v>
      </c>
      <c r="V439" s="324"/>
      <c r="W439" s="382"/>
    </row>
    <row r="440" spans="1:23" ht="25.5" x14ac:dyDescent="0.25">
      <c r="A440" s="365" t="s">
        <v>952</v>
      </c>
      <c r="B440" s="457" t="s">
        <v>898</v>
      </c>
      <c r="C440" s="448" t="s">
        <v>906</v>
      </c>
      <c r="D440" s="408" t="s">
        <v>436</v>
      </c>
      <c r="E440" s="296" t="s">
        <v>436</v>
      </c>
      <c r="F440" s="296" t="s">
        <v>436</v>
      </c>
      <c r="G440" s="585" t="s">
        <v>436</v>
      </c>
      <c r="H440" s="586" t="s">
        <v>436</v>
      </c>
      <c r="I440" s="408" t="s">
        <v>436</v>
      </c>
      <c r="J440" s="296" t="s">
        <v>436</v>
      </c>
      <c r="K440" s="296" t="s">
        <v>436</v>
      </c>
      <c r="L440" s="296" t="s">
        <v>436</v>
      </c>
      <c r="M440" s="296" t="s">
        <v>436</v>
      </c>
      <c r="N440" s="296" t="s">
        <v>436</v>
      </c>
      <c r="O440" s="296" t="s">
        <v>436</v>
      </c>
      <c r="P440" s="296" t="s">
        <v>436</v>
      </c>
      <c r="Q440" s="296" t="s">
        <v>436</v>
      </c>
      <c r="R440" s="296" t="s">
        <v>436</v>
      </c>
      <c r="S440" s="278" t="s">
        <v>436</v>
      </c>
      <c r="T440" s="278" t="s">
        <v>436</v>
      </c>
      <c r="U440" s="474" t="s">
        <v>436</v>
      </c>
      <c r="V440" s="324"/>
      <c r="W440" s="382"/>
    </row>
    <row r="441" spans="1:23" x14ac:dyDescent="0.25">
      <c r="A441" s="365" t="s">
        <v>188</v>
      </c>
      <c r="B441" s="455" t="s">
        <v>381</v>
      </c>
      <c r="C441" s="448" t="s">
        <v>906</v>
      </c>
      <c r="D441" s="408" t="s">
        <v>436</v>
      </c>
      <c r="E441" s="280" t="s">
        <v>436</v>
      </c>
      <c r="F441" s="294" t="s">
        <v>436</v>
      </c>
      <c r="G441" s="299">
        <v>5.2229999999999999</v>
      </c>
      <c r="H441" s="299">
        <v>5.2293599999999998</v>
      </c>
      <c r="I441" s="394">
        <v>5.851</v>
      </c>
      <c r="J441" s="299">
        <v>7.1280000000000001</v>
      </c>
      <c r="K441" s="299"/>
      <c r="L441" s="299">
        <v>6.1349999999999998</v>
      </c>
      <c r="M441" s="299"/>
      <c r="N441" s="299"/>
      <c r="O441" s="299">
        <v>6.43</v>
      </c>
      <c r="P441" s="299"/>
      <c r="Q441" s="299"/>
      <c r="R441" s="299">
        <v>6.7370000000000001</v>
      </c>
      <c r="S441" s="394"/>
      <c r="T441" s="324"/>
      <c r="U441" s="478">
        <v>30.731000000000002</v>
      </c>
      <c r="V441" s="324"/>
      <c r="W441" s="382"/>
    </row>
    <row r="442" spans="1:23" ht="16.5" thickBot="1" x14ac:dyDescent="0.3">
      <c r="A442" s="366" t="s">
        <v>189</v>
      </c>
      <c r="B442" s="460" t="s">
        <v>382</v>
      </c>
      <c r="C442" s="449" t="s">
        <v>906</v>
      </c>
      <c r="D442" s="468" t="s">
        <v>436</v>
      </c>
      <c r="E442" s="469" t="s">
        <v>436</v>
      </c>
      <c r="F442" s="469" t="s">
        <v>436</v>
      </c>
      <c r="G442" s="469" t="s">
        <v>436</v>
      </c>
      <c r="H442" s="469" t="s">
        <v>436</v>
      </c>
      <c r="I442" s="469" t="s">
        <v>436</v>
      </c>
      <c r="J442" s="469" t="s">
        <v>436</v>
      </c>
      <c r="K442" s="469" t="s">
        <v>436</v>
      </c>
      <c r="L442" s="469" t="s">
        <v>436</v>
      </c>
      <c r="M442" s="469" t="s">
        <v>436</v>
      </c>
      <c r="N442" s="469" t="s">
        <v>436</v>
      </c>
      <c r="O442" s="469" t="s">
        <v>436</v>
      </c>
      <c r="P442" s="469" t="s">
        <v>436</v>
      </c>
      <c r="Q442" s="469" t="s">
        <v>436</v>
      </c>
      <c r="R442" s="469" t="s">
        <v>436</v>
      </c>
      <c r="S442" s="278" t="s">
        <v>436</v>
      </c>
      <c r="T442" s="278" t="s">
        <v>436</v>
      </c>
      <c r="U442" s="475" t="s">
        <v>436</v>
      </c>
      <c r="V442" s="487"/>
      <c r="W442" s="385"/>
    </row>
    <row r="443" spans="1:23" x14ac:dyDescent="0.25">
      <c r="A443" s="368" t="s">
        <v>172</v>
      </c>
      <c r="B443" s="461" t="s">
        <v>1025</v>
      </c>
      <c r="C443" s="464" t="s">
        <v>436</v>
      </c>
      <c r="D443" s="470"/>
      <c r="E443" s="471"/>
      <c r="F443" s="295"/>
      <c r="G443" s="300"/>
      <c r="H443" s="300"/>
      <c r="I443" s="300"/>
      <c r="J443" s="300"/>
      <c r="K443" s="300"/>
      <c r="L443" s="300"/>
      <c r="M443" s="300"/>
      <c r="N443" s="300"/>
      <c r="O443" s="300"/>
      <c r="P443" s="300"/>
      <c r="Q443" s="300"/>
      <c r="R443" s="472"/>
      <c r="S443" s="467"/>
      <c r="T443" s="331"/>
      <c r="U443" s="476"/>
      <c r="V443" s="331"/>
      <c r="W443" s="477"/>
    </row>
    <row r="444" spans="1:23" ht="25.5" x14ac:dyDescent="0.25">
      <c r="A444" s="369" t="s">
        <v>989</v>
      </c>
      <c r="B444" s="455" t="s">
        <v>993</v>
      </c>
      <c r="C444" s="465" t="s">
        <v>906</v>
      </c>
      <c r="D444" s="473">
        <v>47.786000000000001</v>
      </c>
      <c r="E444" s="317">
        <v>33.53</v>
      </c>
      <c r="F444" s="317">
        <v>58.68</v>
      </c>
      <c r="G444" s="317">
        <v>51.206000000000003</v>
      </c>
      <c r="H444" s="317">
        <v>76.745699999999999</v>
      </c>
      <c r="I444" s="317">
        <v>47.002556666666671</v>
      </c>
      <c r="J444" s="317">
        <v>30.42</v>
      </c>
      <c r="K444" s="317"/>
      <c r="L444" s="317">
        <v>51.493408888888887</v>
      </c>
      <c r="M444" s="317"/>
      <c r="N444" s="317"/>
      <c r="O444" s="317">
        <v>49.09787851851852</v>
      </c>
      <c r="P444" s="317"/>
      <c r="Q444" s="317"/>
      <c r="R444" s="380">
        <v>49.197948024691357</v>
      </c>
      <c r="S444" s="463"/>
      <c r="T444" s="332"/>
      <c r="U444" s="473">
        <v>245.58946209876544</v>
      </c>
      <c r="V444" s="332"/>
      <c r="W444" s="380"/>
    </row>
    <row r="445" spans="1:23" x14ac:dyDescent="0.25">
      <c r="A445" s="369" t="s">
        <v>990</v>
      </c>
      <c r="B445" s="456" t="s">
        <v>1073</v>
      </c>
      <c r="C445" s="465" t="s">
        <v>906</v>
      </c>
      <c r="D445" s="473">
        <v>47.786000000000001</v>
      </c>
      <c r="E445" s="317">
        <v>33.53</v>
      </c>
      <c r="F445" s="317">
        <v>58.68</v>
      </c>
      <c r="G445" s="317">
        <v>51.206000000000003</v>
      </c>
      <c r="H445" s="317">
        <v>76.745699999999999</v>
      </c>
      <c r="I445" s="317">
        <v>47.002556666666671</v>
      </c>
      <c r="J445" s="317">
        <v>30.42</v>
      </c>
      <c r="K445" s="317"/>
      <c r="L445" s="317">
        <v>51.493408888888887</v>
      </c>
      <c r="M445" s="317"/>
      <c r="N445" s="317"/>
      <c r="O445" s="317">
        <v>49.09787851851852</v>
      </c>
      <c r="P445" s="317"/>
      <c r="Q445" s="317"/>
      <c r="R445" s="380">
        <v>49.197948024691357</v>
      </c>
      <c r="S445" s="463"/>
      <c r="T445" s="332"/>
      <c r="U445" s="473">
        <v>245.58946209876544</v>
      </c>
      <c r="V445" s="332"/>
      <c r="W445" s="380"/>
    </row>
    <row r="446" spans="1:23" x14ac:dyDescent="0.25">
      <c r="A446" s="369" t="s">
        <v>991</v>
      </c>
      <c r="B446" s="456" t="s">
        <v>1041</v>
      </c>
      <c r="C446" s="465" t="s">
        <v>906</v>
      </c>
      <c r="D446" s="474" t="s">
        <v>436</v>
      </c>
      <c r="E446" s="296" t="s">
        <v>436</v>
      </c>
      <c r="F446" s="296" t="s">
        <v>436</v>
      </c>
      <c r="G446" s="296" t="s">
        <v>436</v>
      </c>
      <c r="H446" s="296" t="s">
        <v>436</v>
      </c>
      <c r="I446" s="296" t="s">
        <v>436</v>
      </c>
      <c r="J446" s="296" t="s">
        <v>436</v>
      </c>
      <c r="K446" s="296" t="s">
        <v>436</v>
      </c>
      <c r="L446" s="296" t="s">
        <v>436</v>
      </c>
      <c r="M446" s="296" t="s">
        <v>436</v>
      </c>
      <c r="N446" s="296" t="s">
        <v>436</v>
      </c>
      <c r="O446" s="296" t="s">
        <v>436</v>
      </c>
      <c r="P446" s="296" t="s">
        <v>436</v>
      </c>
      <c r="Q446" s="296" t="s">
        <v>436</v>
      </c>
      <c r="R446" s="266" t="s">
        <v>436</v>
      </c>
      <c r="S446" s="408" t="s">
        <v>436</v>
      </c>
      <c r="T446" s="301" t="s">
        <v>436</v>
      </c>
      <c r="U446" s="474" t="s">
        <v>436</v>
      </c>
      <c r="V446" s="333"/>
      <c r="W446" s="382"/>
    </row>
    <row r="447" spans="1:23" x14ac:dyDescent="0.25">
      <c r="A447" s="369" t="s">
        <v>992</v>
      </c>
      <c r="B447" s="456" t="s">
        <v>988</v>
      </c>
      <c r="C447" s="465" t="s">
        <v>906</v>
      </c>
      <c r="D447" s="474" t="s">
        <v>436</v>
      </c>
      <c r="E447" s="296" t="s">
        <v>436</v>
      </c>
      <c r="F447" s="296" t="s">
        <v>436</v>
      </c>
      <c r="G447" s="296" t="s">
        <v>436</v>
      </c>
      <c r="H447" s="296" t="s">
        <v>436</v>
      </c>
      <c r="I447" s="296" t="s">
        <v>436</v>
      </c>
      <c r="J447" s="296" t="s">
        <v>436</v>
      </c>
      <c r="K447" s="296" t="s">
        <v>436</v>
      </c>
      <c r="L447" s="296" t="s">
        <v>436</v>
      </c>
      <c r="M447" s="296" t="s">
        <v>436</v>
      </c>
      <c r="N447" s="296" t="s">
        <v>436</v>
      </c>
      <c r="O447" s="296" t="s">
        <v>436</v>
      </c>
      <c r="P447" s="296" t="s">
        <v>436</v>
      </c>
      <c r="Q447" s="296" t="s">
        <v>436</v>
      </c>
      <c r="R447" s="266" t="s">
        <v>436</v>
      </c>
      <c r="S447" s="408" t="s">
        <v>436</v>
      </c>
      <c r="T447" s="301" t="s">
        <v>436</v>
      </c>
      <c r="U447" s="474" t="s">
        <v>436</v>
      </c>
      <c r="V447" s="333"/>
      <c r="W447" s="382"/>
    </row>
    <row r="448" spans="1:23" ht="33" customHeight="1" x14ac:dyDescent="0.25">
      <c r="A448" s="369" t="s">
        <v>194</v>
      </c>
      <c r="B448" s="455" t="s">
        <v>994</v>
      </c>
      <c r="C448" s="466" t="s">
        <v>436</v>
      </c>
      <c r="D448" s="474" t="s">
        <v>436</v>
      </c>
      <c r="E448" s="296" t="s">
        <v>436</v>
      </c>
      <c r="F448" s="296" t="s">
        <v>436</v>
      </c>
      <c r="G448" s="296" t="s">
        <v>436</v>
      </c>
      <c r="H448" s="296" t="s">
        <v>436</v>
      </c>
      <c r="I448" s="296" t="s">
        <v>436</v>
      </c>
      <c r="J448" s="296" t="s">
        <v>436</v>
      </c>
      <c r="K448" s="296" t="s">
        <v>436</v>
      </c>
      <c r="L448" s="296" t="s">
        <v>436</v>
      </c>
      <c r="M448" s="296" t="s">
        <v>436</v>
      </c>
      <c r="N448" s="296" t="s">
        <v>436</v>
      </c>
      <c r="O448" s="296" t="s">
        <v>436</v>
      </c>
      <c r="P448" s="296" t="s">
        <v>436</v>
      </c>
      <c r="Q448" s="296" t="s">
        <v>436</v>
      </c>
      <c r="R448" s="266" t="s">
        <v>436</v>
      </c>
      <c r="S448" s="408" t="s">
        <v>436</v>
      </c>
      <c r="T448" s="301" t="s">
        <v>436</v>
      </c>
      <c r="U448" s="474" t="s">
        <v>436</v>
      </c>
      <c r="V448" s="333"/>
      <c r="W448" s="382"/>
    </row>
    <row r="449" spans="1:23" x14ac:dyDescent="0.25">
      <c r="A449" s="369" t="s">
        <v>995</v>
      </c>
      <c r="B449" s="456" t="s">
        <v>1110</v>
      </c>
      <c r="C449" s="465" t="s">
        <v>906</v>
      </c>
      <c r="D449" s="474" t="s">
        <v>436</v>
      </c>
      <c r="E449" s="296" t="s">
        <v>436</v>
      </c>
      <c r="F449" s="296" t="s">
        <v>436</v>
      </c>
      <c r="G449" s="296" t="s">
        <v>436</v>
      </c>
      <c r="H449" s="296" t="s">
        <v>436</v>
      </c>
      <c r="I449" s="296" t="s">
        <v>436</v>
      </c>
      <c r="J449" s="296" t="s">
        <v>436</v>
      </c>
      <c r="K449" s="296" t="s">
        <v>436</v>
      </c>
      <c r="L449" s="296" t="s">
        <v>436</v>
      </c>
      <c r="M449" s="296" t="s">
        <v>436</v>
      </c>
      <c r="N449" s="296" t="s">
        <v>436</v>
      </c>
      <c r="O449" s="296" t="s">
        <v>436</v>
      </c>
      <c r="P449" s="296" t="s">
        <v>436</v>
      </c>
      <c r="Q449" s="296" t="s">
        <v>436</v>
      </c>
      <c r="R449" s="266" t="s">
        <v>436</v>
      </c>
      <c r="S449" s="408" t="s">
        <v>436</v>
      </c>
      <c r="T449" s="301" t="s">
        <v>436</v>
      </c>
      <c r="U449" s="474" t="s">
        <v>436</v>
      </c>
      <c r="V449" s="333"/>
      <c r="W449" s="382"/>
    </row>
    <row r="450" spans="1:23" x14ac:dyDescent="0.25">
      <c r="A450" s="369" t="s">
        <v>996</v>
      </c>
      <c r="B450" s="456" t="s">
        <v>1111</v>
      </c>
      <c r="C450" s="465" t="s">
        <v>906</v>
      </c>
      <c r="D450" s="474" t="s">
        <v>436</v>
      </c>
      <c r="E450" s="296" t="s">
        <v>436</v>
      </c>
      <c r="F450" s="296" t="s">
        <v>436</v>
      </c>
      <c r="G450" s="296" t="s">
        <v>436</v>
      </c>
      <c r="H450" s="296" t="s">
        <v>436</v>
      </c>
      <c r="I450" s="296" t="s">
        <v>436</v>
      </c>
      <c r="J450" s="296" t="s">
        <v>436</v>
      </c>
      <c r="K450" s="296" t="s">
        <v>436</v>
      </c>
      <c r="L450" s="296" t="s">
        <v>436</v>
      </c>
      <c r="M450" s="296" t="s">
        <v>436</v>
      </c>
      <c r="N450" s="296" t="s">
        <v>436</v>
      </c>
      <c r="O450" s="296" t="s">
        <v>436</v>
      </c>
      <c r="P450" s="296" t="s">
        <v>436</v>
      </c>
      <c r="Q450" s="296" t="s">
        <v>436</v>
      </c>
      <c r="R450" s="266" t="s">
        <v>436</v>
      </c>
      <c r="S450" s="408" t="s">
        <v>436</v>
      </c>
      <c r="T450" s="301" t="s">
        <v>436</v>
      </c>
      <c r="U450" s="474" t="s">
        <v>436</v>
      </c>
      <c r="V450" s="333"/>
      <c r="W450" s="382"/>
    </row>
    <row r="451" spans="1:23" ht="16.5" thickBot="1" x14ac:dyDescent="0.3">
      <c r="A451" s="370" t="s">
        <v>997</v>
      </c>
      <c r="B451" s="462" t="s">
        <v>1112</v>
      </c>
      <c r="C451" s="449" t="s">
        <v>906</v>
      </c>
      <c r="D451" s="475" t="s">
        <v>436</v>
      </c>
      <c r="E451" s="298" t="s">
        <v>436</v>
      </c>
      <c r="F451" s="298" t="s">
        <v>436</v>
      </c>
      <c r="G451" s="298" t="s">
        <v>436</v>
      </c>
      <c r="H451" s="298" t="s">
        <v>436</v>
      </c>
      <c r="I451" s="298" t="s">
        <v>436</v>
      </c>
      <c r="J451" s="298" t="s">
        <v>436</v>
      </c>
      <c r="K451" s="298" t="s">
        <v>436</v>
      </c>
      <c r="L451" s="298" t="s">
        <v>436</v>
      </c>
      <c r="M451" s="298" t="s">
        <v>436</v>
      </c>
      <c r="N451" s="298" t="s">
        <v>436</v>
      </c>
      <c r="O451" s="298" t="s">
        <v>436</v>
      </c>
      <c r="P451" s="298" t="s">
        <v>436</v>
      </c>
      <c r="Q451" s="298" t="s">
        <v>436</v>
      </c>
      <c r="R451" s="267" t="s">
        <v>436</v>
      </c>
      <c r="S451" s="551" t="s">
        <v>436</v>
      </c>
      <c r="T451" s="552" t="s">
        <v>436</v>
      </c>
      <c r="U451" s="475" t="s">
        <v>436</v>
      </c>
      <c r="V451" s="334"/>
      <c r="W451" s="385"/>
    </row>
    <row r="454" spans="1:23" x14ac:dyDescent="0.25">
      <c r="A454" s="371" t="s">
        <v>964</v>
      </c>
    </row>
    <row r="455" spans="1:23" x14ac:dyDescent="0.25">
      <c r="A455" s="674" t="s">
        <v>133</v>
      </c>
      <c r="B455" s="674"/>
      <c r="C455" s="674"/>
      <c r="D455" s="674"/>
      <c r="E455" s="674"/>
      <c r="F455" s="674"/>
      <c r="G455" s="674"/>
      <c r="H455" s="674"/>
      <c r="I455" s="674"/>
      <c r="J455" s="674"/>
      <c r="K455" s="674"/>
      <c r="L455" s="674"/>
      <c r="M455" s="674"/>
      <c r="N455" s="674"/>
      <c r="O455" s="674"/>
      <c r="P455" s="674"/>
      <c r="Q455" s="674"/>
      <c r="R455" s="674"/>
      <c r="S455" s="674"/>
      <c r="T455" s="674"/>
      <c r="U455" s="674"/>
      <c r="V455" s="674"/>
    </row>
    <row r="456" spans="1:23" x14ac:dyDescent="0.25">
      <c r="A456" s="674" t="s">
        <v>1078</v>
      </c>
      <c r="B456" s="674"/>
      <c r="C456" s="674"/>
      <c r="D456" s="674"/>
      <c r="E456" s="674"/>
      <c r="F456" s="674"/>
      <c r="G456" s="674"/>
      <c r="H456" s="674"/>
      <c r="I456" s="674"/>
      <c r="J456" s="674"/>
      <c r="K456" s="674"/>
      <c r="L456" s="674"/>
      <c r="M456" s="674"/>
      <c r="N456" s="674"/>
      <c r="O456" s="674"/>
      <c r="P456" s="674"/>
      <c r="Q456" s="674"/>
      <c r="R456" s="674"/>
      <c r="S456" s="674"/>
      <c r="T456" s="674"/>
      <c r="U456" s="674"/>
      <c r="V456" s="674"/>
    </row>
    <row r="457" spans="1:23" x14ac:dyDescent="0.25">
      <c r="A457" s="674" t="s">
        <v>47</v>
      </c>
      <c r="B457" s="674"/>
      <c r="C457" s="674"/>
      <c r="D457" s="674"/>
      <c r="E457" s="674"/>
      <c r="F457" s="674"/>
      <c r="G457" s="674"/>
      <c r="H457" s="674"/>
      <c r="I457" s="674"/>
      <c r="J457" s="674"/>
      <c r="K457" s="674"/>
      <c r="L457" s="674"/>
      <c r="M457" s="674"/>
      <c r="N457" s="674"/>
      <c r="O457" s="674"/>
      <c r="P457" s="674"/>
      <c r="Q457" s="674"/>
      <c r="R457" s="674"/>
      <c r="S457" s="674"/>
      <c r="T457" s="674"/>
      <c r="U457" s="674"/>
      <c r="V457" s="674"/>
    </row>
    <row r="458" spans="1:23" x14ac:dyDescent="0.25">
      <c r="A458" s="363" t="s">
        <v>46</v>
      </c>
    </row>
    <row r="459" spans="1:23" ht="53.25" customHeight="1" x14ac:dyDescent="0.25">
      <c r="A459" s="672" t="s">
        <v>112</v>
      </c>
      <c r="B459" s="672"/>
      <c r="C459" s="672"/>
      <c r="D459" s="672"/>
      <c r="E459" s="672"/>
      <c r="F459" s="672"/>
      <c r="G459" s="672"/>
      <c r="H459" s="672"/>
      <c r="I459" s="672"/>
      <c r="J459" s="672"/>
      <c r="K459" s="672"/>
      <c r="L459" s="672"/>
      <c r="M459" s="672"/>
      <c r="N459" s="672"/>
      <c r="O459" s="672"/>
      <c r="P459" s="672"/>
      <c r="Q459" s="672"/>
      <c r="R459" s="672"/>
      <c r="S459" s="672"/>
      <c r="T459" s="672"/>
      <c r="U459" s="672"/>
      <c r="V459" s="672"/>
    </row>
    <row r="461" spans="1:23" x14ac:dyDescent="0.25">
      <c r="B461" s="268" t="s">
        <v>1140</v>
      </c>
      <c r="I461" s="271" t="s">
        <v>1141</v>
      </c>
    </row>
    <row r="476" spans="2:2" x14ac:dyDescent="0.25">
      <c r="B476" s="268" t="s">
        <v>1142</v>
      </c>
    </row>
  </sheetData>
  <customSheetViews>
    <customSheetView guid="{03A69330-1DDB-4DC7-AAC1-BA7CE85DAE66}" scale="70" showPageBreaks="1" fitToPage="1" printArea="1" hiddenColumns="1" view="pageBreakPreview" topLeftCell="A356">
      <selection activeCell="H378" sqref="H378"/>
      <rowBreaks count="4" manualBreakCount="4">
        <brk id="120" max="20" man="1"/>
        <brk id="242" max="20" man="1"/>
        <brk id="360" max="20" man="1"/>
        <brk id="479" max="16383" man="1"/>
      </rowBreaks>
      <pageMargins left="0.31496062992125984" right="0.31496062992125984" top="0.35433070866141736" bottom="0.35433070866141736" header="0.31496062992125984" footer="0.31496062992125984"/>
      <pageSetup paperSize="8" scale="71" fitToHeight="0" orientation="landscape" r:id="rId1"/>
    </customSheetView>
    <customSheetView guid="{3D9D7480-27FA-4254-B33E-217B8A2B23FC}" scale="70" showPageBreaks="1" fitToPage="1" printArea="1" hiddenColumns="1" view="pageBreakPreview" topLeftCell="B67">
      <pane ySplit="22.266666666666666" topLeftCell="A228" activePane="bottomLeft"/>
      <selection pane="bottomLeft" activeCell="J250" sqref="J250"/>
      <rowBreaks count="8" manualBreakCount="8">
        <brk id="50" max="20" man="1"/>
        <brk id="109" max="20" man="1"/>
        <brk id="161" max="20" man="1"/>
        <brk id="215" max="20" man="1"/>
        <brk id="273" max="20" man="1"/>
        <brk id="326" max="20" man="1"/>
        <brk id="376" max="20" man="1"/>
        <brk id="422" max="20" man="1"/>
      </rowBreaks>
      <pageMargins left="0.31496062992125984" right="0.31496062992125984" top="0.35433070866141736" bottom="0.35433070866141736" header="0.31496062992125984" footer="0.31496062992125984"/>
      <pageSetup paperSize="8" scale="47" fitToHeight="0" orientation="landscape" r:id="rId2"/>
    </customSheetView>
    <customSheetView guid="{9F3911BC-3713-4398-AB06-DCDE4D55475F}" scale="70" fitToPage="1" hiddenColumns="1">
      <selection activeCell="A18" sqref="A18:V18"/>
      <rowBreaks count="4" manualBreakCount="4">
        <brk id="120" max="13" man="1"/>
        <brk id="242" max="13" man="1"/>
        <brk id="360" max="13" man="1"/>
        <brk id="479" max="16383" man="1"/>
      </rowBreaks>
      <pageMargins left="0.31496062992125984" right="0.31496062992125984" top="0.35433070866141736" bottom="0.35433070866141736" header="0.31496062992125984" footer="0.31496062992125984"/>
      <pageSetup paperSize="8" scale="29" fitToHeight="0" orientation="portrait" r:id="rId3"/>
    </customSheetView>
  </customSheetViews>
  <mergeCells count="35">
    <mergeCell ref="A12:V12"/>
    <mergeCell ref="A14:V14"/>
    <mergeCell ref="A15:V15"/>
    <mergeCell ref="R19:T19"/>
    <mergeCell ref="A6:V7"/>
    <mergeCell ref="U19:W19"/>
    <mergeCell ref="A18:V18"/>
    <mergeCell ref="A9:V9"/>
    <mergeCell ref="B10:V10"/>
    <mergeCell ref="B11:V11"/>
    <mergeCell ref="A370:A371"/>
    <mergeCell ref="B370:B371"/>
    <mergeCell ref="C19:C20"/>
    <mergeCell ref="C370:C371"/>
    <mergeCell ref="A19:A20"/>
    <mergeCell ref="A22:W22"/>
    <mergeCell ref="B19:B20"/>
    <mergeCell ref="G370:H370"/>
    <mergeCell ref="I19:K19"/>
    <mergeCell ref="A459:V459"/>
    <mergeCell ref="G19:H19"/>
    <mergeCell ref="A457:V457"/>
    <mergeCell ref="A455:V455"/>
    <mergeCell ref="A456:V456"/>
    <mergeCell ref="A373:B373"/>
    <mergeCell ref="U370:W370"/>
    <mergeCell ref="I370:K370"/>
    <mergeCell ref="O19:Q19"/>
    <mergeCell ref="O370:Q370"/>
    <mergeCell ref="A166:W166"/>
    <mergeCell ref="A318:W318"/>
    <mergeCell ref="A368:W369"/>
    <mergeCell ref="L19:N19"/>
    <mergeCell ref="L370:N370"/>
    <mergeCell ref="R370:T370"/>
  </mergeCells>
  <phoneticPr fontId="0" type="noConversion"/>
  <pageMargins left="0.31496062992125984" right="0.31496062992125984" top="0.35433070866141736" bottom="0.35433070866141736" header="0.31496062992125984" footer="0.31496062992125984"/>
  <pageSetup paperSize="8" scale="71" fitToHeight="0" orientation="landscape" r:id="rId4"/>
  <rowBreaks count="4" manualBreakCount="4">
    <brk id="120" max="20" man="1"/>
    <brk id="242" max="20" man="1"/>
    <brk id="360" max="20" man="1"/>
    <brk id="479" max="16383" man="1"/>
  </row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K76"/>
  <sheetViews>
    <sheetView zoomScale="90" zoomScaleNormal="90" workbookViewId="0">
      <pane xSplit="2" ySplit="1" topLeftCell="D55" activePane="bottomRight" state="frozen"/>
      <selection pane="topRight" activeCell="C1" sqref="C1"/>
      <selection pane="bottomLeft" activeCell="A2" sqref="A2"/>
      <selection pane="bottomRight" activeCell="H73" sqref="H73"/>
    </sheetView>
  </sheetViews>
  <sheetFormatPr defaultRowHeight="15" x14ac:dyDescent="0.25"/>
  <cols>
    <col min="1" max="1" width="6" customWidth="1"/>
    <col min="2" max="2" width="39.42578125" customWidth="1"/>
    <col min="4" max="4" width="10.42578125" customWidth="1"/>
    <col min="5" max="5" width="10.28515625" customWidth="1"/>
    <col min="6" max="6" width="16.140625" customWidth="1"/>
    <col min="7" max="7" width="11" customWidth="1"/>
    <col min="8" max="9" width="10.85546875" customWidth="1"/>
    <col min="10" max="11" width="10.42578125" customWidth="1"/>
  </cols>
  <sheetData>
    <row r="1" spans="1:11" s="51" customFormat="1" ht="49.5" customHeight="1" thickBot="1" x14ac:dyDescent="0.3">
      <c r="D1" s="64" t="s">
        <v>330</v>
      </c>
      <c r="E1" s="64" t="s">
        <v>342</v>
      </c>
      <c r="F1" s="64" t="s">
        <v>343</v>
      </c>
      <c r="G1" s="64" t="s">
        <v>335</v>
      </c>
      <c r="H1" s="64" t="s">
        <v>336</v>
      </c>
      <c r="I1" s="64" t="s">
        <v>337</v>
      </c>
      <c r="J1" s="64" t="s">
        <v>338</v>
      </c>
      <c r="K1" s="64" t="s">
        <v>339</v>
      </c>
    </row>
    <row r="2" spans="1:11" ht="15.75" thickBot="1" x14ac:dyDescent="0.3">
      <c r="A2" s="1" t="s">
        <v>222</v>
      </c>
      <c r="B2" s="2" t="s">
        <v>223</v>
      </c>
      <c r="C2" s="3" t="s">
        <v>224</v>
      </c>
      <c r="D2" s="23">
        <v>390804.63049000001</v>
      </c>
      <c r="E2" s="23">
        <v>427395.99913000001</v>
      </c>
      <c r="F2" s="23">
        <v>547271.76001905091</v>
      </c>
      <c r="G2" s="23">
        <v>466234.73279855994</v>
      </c>
      <c r="H2" s="23">
        <v>465272.59175792662</v>
      </c>
      <c r="I2" s="23">
        <v>515880.55097001744</v>
      </c>
      <c r="J2" s="23">
        <v>514816.26234154933</v>
      </c>
      <c r="K2" s="23">
        <v>545212.51286033448</v>
      </c>
    </row>
    <row r="3" spans="1:11" x14ac:dyDescent="0.25">
      <c r="A3" s="4" t="s">
        <v>163</v>
      </c>
      <c r="B3" s="5" t="s">
        <v>225</v>
      </c>
      <c r="C3" s="6" t="s">
        <v>224</v>
      </c>
      <c r="D3" s="24">
        <v>3938.0501599999998</v>
      </c>
      <c r="E3" s="24">
        <v>5184.8203300000005</v>
      </c>
      <c r="F3" s="24">
        <v>3648.71</v>
      </c>
      <c r="G3" s="55">
        <v>3885.8761500000001</v>
      </c>
      <c r="H3" s="55">
        <v>3860.33518</v>
      </c>
      <c r="I3" s="55">
        <v>4099.5993382500001</v>
      </c>
      <c r="J3" s="55">
        <v>4072.6536148999999</v>
      </c>
      <c r="K3" s="55">
        <v>4296.6495637194994</v>
      </c>
    </row>
    <row r="4" spans="1:11" x14ac:dyDescent="0.25">
      <c r="A4" s="4" t="s">
        <v>164</v>
      </c>
      <c r="B4" s="5" t="s">
        <v>226</v>
      </c>
      <c r="C4" s="6" t="s">
        <v>224</v>
      </c>
      <c r="D4" s="25">
        <v>0</v>
      </c>
      <c r="E4" s="46">
        <v>0</v>
      </c>
      <c r="F4" s="25">
        <v>0</v>
      </c>
      <c r="G4" s="55"/>
      <c r="H4" s="55"/>
      <c r="I4" s="55"/>
      <c r="J4" s="55"/>
      <c r="K4" s="55"/>
    </row>
    <row r="5" spans="1:11" ht="22.5" x14ac:dyDescent="0.25">
      <c r="A5" s="4" t="s">
        <v>167</v>
      </c>
      <c r="B5" s="7" t="s">
        <v>227</v>
      </c>
      <c r="C5" s="8" t="s">
        <v>224</v>
      </c>
      <c r="D5" s="26">
        <v>330.47184000000004</v>
      </c>
      <c r="E5" s="26">
        <v>550.64852999999994</v>
      </c>
      <c r="F5" s="39">
        <v>12156</v>
      </c>
      <c r="G5" s="56"/>
      <c r="H5" s="56"/>
      <c r="I5" s="56"/>
      <c r="J5" s="56"/>
      <c r="K5" s="56"/>
    </row>
    <row r="6" spans="1:11" ht="22.5" x14ac:dyDescent="0.25">
      <c r="A6" s="4" t="s">
        <v>185</v>
      </c>
      <c r="B6" s="7" t="s">
        <v>228</v>
      </c>
      <c r="C6" s="8" t="s">
        <v>224</v>
      </c>
      <c r="D6" s="26">
        <v>0</v>
      </c>
      <c r="E6" s="26">
        <v>0</v>
      </c>
      <c r="F6" s="39">
        <v>117481.56</v>
      </c>
      <c r="G6" s="56">
        <v>0</v>
      </c>
      <c r="H6" s="56"/>
      <c r="I6" s="56">
        <v>0</v>
      </c>
      <c r="J6" s="56"/>
      <c r="K6" s="56"/>
    </row>
    <row r="7" spans="1:11" ht="22.5" x14ac:dyDescent="0.25">
      <c r="A7" s="4" t="s">
        <v>220</v>
      </c>
      <c r="B7" s="7" t="s">
        <v>229</v>
      </c>
      <c r="C7" s="8" t="s">
        <v>224</v>
      </c>
      <c r="D7" s="26">
        <v>0</v>
      </c>
      <c r="E7" s="26">
        <v>0</v>
      </c>
      <c r="F7" s="26">
        <v>117481.56</v>
      </c>
      <c r="G7" s="56">
        <v>0</v>
      </c>
      <c r="H7" s="56"/>
      <c r="I7" s="56">
        <v>0</v>
      </c>
      <c r="J7" s="56"/>
      <c r="K7" s="56"/>
    </row>
    <row r="8" spans="1:11" x14ac:dyDescent="0.25">
      <c r="A8" s="4" t="s">
        <v>221</v>
      </c>
      <c r="B8" s="7" t="s">
        <v>230</v>
      </c>
      <c r="C8" s="8" t="s">
        <v>224</v>
      </c>
      <c r="D8" s="26">
        <v>0</v>
      </c>
      <c r="E8" s="26">
        <v>0</v>
      </c>
      <c r="F8" s="26">
        <v>0</v>
      </c>
      <c r="G8" s="56"/>
      <c r="H8" s="56"/>
      <c r="I8" s="56"/>
      <c r="J8" s="56"/>
      <c r="K8" s="56"/>
    </row>
    <row r="9" spans="1:11" x14ac:dyDescent="0.25">
      <c r="A9" s="4" t="s">
        <v>231</v>
      </c>
      <c r="B9" s="7" t="s">
        <v>232</v>
      </c>
      <c r="C9" s="8" t="s">
        <v>224</v>
      </c>
      <c r="D9" s="26">
        <v>0</v>
      </c>
      <c r="E9" s="26">
        <v>0</v>
      </c>
      <c r="F9" s="26">
        <v>0</v>
      </c>
      <c r="G9" s="56"/>
      <c r="H9" s="56"/>
      <c r="I9" s="56"/>
      <c r="J9" s="56"/>
      <c r="K9" s="56"/>
    </row>
    <row r="10" spans="1:11" x14ac:dyDescent="0.25">
      <c r="A10" s="4" t="s">
        <v>233</v>
      </c>
      <c r="B10" s="7" t="s">
        <v>234</v>
      </c>
      <c r="C10" s="8" t="s">
        <v>224</v>
      </c>
      <c r="D10" s="26">
        <v>0</v>
      </c>
      <c r="E10" s="26">
        <v>0</v>
      </c>
      <c r="F10" s="26">
        <v>0</v>
      </c>
      <c r="G10" s="56"/>
      <c r="H10" s="56"/>
      <c r="I10" s="56"/>
      <c r="J10" s="56"/>
      <c r="K10" s="56"/>
    </row>
    <row r="11" spans="1:11" ht="22.5" x14ac:dyDescent="0.25">
      <c r="A11" s="4" t="s">
        <v>235</v>
      </c>
      <c r="B11" s="7" t="s">
        <v>236</v>
      </c>
      <c r="C11" s="8" t="s">
        <v>224</v>
      </c>
      <c r="D11" s="26">
        <v>1465.0346999999999</v>
      </c>
      <c r="E11" s="26">
        <v>825.70802000000003</v>
      </c>
      <c r="F11" s="26">
        <v>0</v>
      </c>
      <c r="G11" s="56"/>
      <c r="H11" s="56"/>
      <c r="I11" s="56"/>
      <c r="J11" s="56"/>
      <c r="K11" s="56"/>
    </row>
    <row r="12" spans="1:11" ht="22.5" x14ac:dyDescent="0.25">
      <c r="A12" s="4" t="s">
        <v>237</v>
      </c>
      <c r="B12" s="7" t="s">
        <v>238</v>
      </c>
      <c r="C12" s="8" t="s">
        <v>224</v>
      </c>
      <c r="D12" s="26">
        <v>0</v>
      </c>
      <c r="E12" s="26">
        <v>0</v>
      </c>
      <c r="F12" s="26">
        <v>0</v>
      </c>
      <c r="G12" s="56"/>
      <c r="H12" s="56"/>
      <c r="I12" s="56"/>
      <c r="J12" s="56"/>
      <c r="K12" s="56"/>
    </row>
    <row r="13" spans="1:11" ht="45" x14ac:dyDescent="0.25">
      <c r="A13" s="36" t="s">
        <v>239</v>
      </c>
      <c r="B13" s="37" t="s">
        <v>240</v>
      </c>
      <c r="C13" s="38" t="s">
        <v>224</v>
      </c>
      <c r="D13" s="39">
        <v>2409</v>
      </c>
      <c r="E13" s="39">
        <v>4407</v>
      </c>
      <c r="F13" s="39">
        <v>0</v>
      </c>
      <c r="G13" s="56"/>
      <c r="H13" s="56"/>
      <c r="I13" s="56"/>
      <c r="J13" s="56"/>
      <c r="K13" s="56"/>
    </row>
    <row r="14" spans="1:11" ht="22.5" x14ac:dyDescent="0.25">
      <c r="A14" s="9" t="s">
        <v>241</v>
      </c>
      <c r="B14" s="7" t="s">
        <v>242</v>
      </c>
      <c r="C14" s="8" t="s">
        <v>224</v>
      </c>
      <c r="D14" s="26">
        <v>2409</v>
      </c>
      <c r="E14" s="26">
        <v>4407</v>
      </c>
      <c r="F14" s="26">
        <v>0</v>
      </c>
      <c r="G14" s="56"/>
      <c r="H14" s="56"/>
      <c r="I14" s="56"/>
      <c r="J14" s="56"/>
      <c r="K14" s="56"/>
    </row>
    <row r="15" spans="1:11" x14ac:dyDescent="0.25">
      <c r="A15" s="4" t="s">
        <v>243</v>
      </c>
      <c r="B15" s="7" t="s">
        <v>244</v>
      </c>
      <c r="C15" s="8" t="s">
        <v>224</v>
      </c>
      <c r="D15" s="26">
        <v>608.13585</v>
      </c>
      <c r="E15" s="26">
        <v>606.01379999999995</v>
      </c>
      <c r="F15" s="26">
        <v>581.73</v>
      </c>
      <c r="G15" s="56">
        <v>569.6</v>
      </c>
      <c r="H15" s="55">
        <v>615.47034000000008</v>
      </c>
      <c r="I15" s="56">
        <v>569.6</v>
      </c>
      <c r="J15" s="55">
        <v>649.32120870000006</v>
      </c>
      <c r="K15" s="55">
        <v>685.03387517850001</v>
      </c>
    </row>
    <row r="16" spans="1:11" x14ac:dyDescent="0.25">
      <c r="A16" s="4" t="s">
        <v>245</v>
      </c>
      <c r="B16" s="5" t="s">
        <v>246</v>
      </c>
      <c r="C16" s="6" t="s">
        <v>224</v>
      </c>
      <c r="D16" s="25">
        <v>11.017569999999999</v>
      </c>
      <c r="E16" s="25">
        <v>15.316139999999999</v>
      </c>
      <c r="F16" s="25">
        <v>0</v>
      </c>
      <c r="G16" s="55"/>
      <c r="H16" s="55"/>
      <c r="I16" s="55"/>
      <c r="J16" s="55"/>
      <c r="K16" s="55"/>
    </row>
    <row r="17" spans="1:11" x14ac:dyDescent="0.25">
      <c r="A17" s="4" t="s">
        <v>247</v>
      </c>
      <c r="B17" s="5" t="s">
        <v>248</v>
      </c>
      <c r="C17" s="6" t="s">
        <v>224</v>
      </c>
      <c r="D17" s="25">
        <v>29879.892759999999</v>
      </c>
      <c r="E17" s="25">
        <v>29427.63435</v>
      </c>
      <c r="F17" s="25">
        <v>10800</v>
      </c>
      <c r="G17" s="55">
        <v>11502</v>
      </c>
      <c r="H17" s="55">
        <v>11426.400000000001</v>
      </c>
      <c r="I17" s="55">
        <v>12134.609999999999</v>
      </c>
      <c r="J17" s="55">
        <v>12054.852000000001</v>
      </c>
      <c r="K17" s="55">
        <v>12717.86886</v>
      </c>
    </row>
    <row r="18" spans="1:11" x14ac:dyDescent="0.25">
      <c r="A18" s="32" t="s">
        <v>249</v>
      </c>
      <c r="B18" s="33" t="s">
        <v>250</v>
      </c>
      <c r="C18" s="34" t="s">
        <v>224</v>
      </c>
      <c r="D18" s="35">
        <v>281338.75399999996</v>
      </c>
      <c r="E18" s="35">
        <v>284594.78214999998</v>
      </c>
      <c r="F18" s="35">
        <v>295224.75850000011</v>
      </c>
      <c r="G18" s="60">
        <v>335918.62003077089</v>
      </c>
      <c r="H18" s="60">
        <v>335918.62003077089</v>
      </c>
      <c r="I18" s="60">
        <v>378428.38</v>
      </c>
      <c r="J18" s="60">
        <v>378428.38</v>
      </c>
      <c r="K18" s="55">
        <v>401323.29699</v>
      </c>
    </row>
    <row r="19" spans="1:11" x14ac:dyDescent="0.25">
      <c r="A19" s="32" t="s">
        <v>251</v>
      </c>
      <c r="B19" s="33" t="s">
        <v>252</v>
      </c>
      <c r="C19" s="34" t="s">
        <v>224</v>
      </c>
      <c r="D19" s="35">
        <v>62543.19872</v>
      </c>
      <c r="E19" s="35">
        <v>98287.911109999986</v>
      </c>
      <c r="F19" s="35">
        <v>99618.131519050774</v>
      </c>
      <c r="G19" s="60">
        <v>106093.31006778908</v>
      </c>
      <c r="H19" s="60">
        <v>105395.98314715573</v>
      </c>
      <c r="I19" s="60">
        <v>111928.44212151747</v>
      </c>
      <c r="J19" s="60">
        <v>111192.76222024928</v>
      </c>
      <c r="K19" s="55">
        <v>117308.36414236299</v>
      </c>
    </row>
    <row r="20" spans="1:11" x14ac:dyDescent="0.25">
      <c r="A20" s="4" t="s">
        <v>253</v>
      </c>
      <c r="B20" s="5" t="s">
        <v>254</v>
      </c>
      <c r="C20" s="6" t="s">
        <v>224</v>
      </c>
      <c r="D20" s="25">
        <v>0</v>
      </c>
      <c r="E20" s="25">
        <v>0</v>
      </c>
      <c r="F20" s="25">
        <v>0</v>
      </c>
      <c r="G20" s="57">
        <v>0</v>
      </c>
      <c r="H20" s="57">
        <v>0</v>
      </c>
      <c r="I20" s="57">
        <v>0</v>
      </c>
      <c r="J20" s="57">
        <v>0</v>
      </c>
      <c r="K20" s="57">
        <v>0</v>
      </c>
    </row>
    <row r="21" spans="1:11" ht="15.75" thickBot="1" x14ac:dyDescent="0.3">
      <c r="A21" s="4" t="s">
        <v>255</v>
      </c>
      <c r="B21" s="5" t="s">
        <v>256</v>
      </c>
      <c r="C21" s="6" t="s">
        <v>224</v>
      </c>
      <c r="D21" s="27">
        <v>8281.0748899999999</v>
      </c>
      <c r="E21" s="27">
        <v>3496.1647000000003</v>
      </c>
      <c r="F21" s="27">
        <v>7760.87</v>
      </c>
      <c r="G21" s="57">
        <v>8265.3265499999998</v>
      </c>
      <c r="H21" s="57">
        <v>8055.7830599999998</v>
      </c>
      <c r="I21" s="57">
        <v>8719.9195102499998</v>
      </c>
      <c r="J21" s="57">
        <v>8418.2932977</v>
      </c>
      <c r="K21" s="57">
        <v>8881.2994290734987</v>
      </c>
    </row>
    <row r="22" spans="1:11" ht="15.75" thickBot="1" x14ac:dyDescent="0.3">
      <c r="A22" s="10" t="s">
        <v>257</v>
      </c>
      <c r="B22" s="2" t="s">
        <v>258</v>
      </c>
      <c r="C22" s="11" t="s">
        <v>224</v>
      </c>
      <c r="D22" s="28">
        <v>129361.59715000002</v>
      </c>
      <c r="E22" s="28">
        <v>154307.46044</v>
      </c>
      <c r="F22" s="28">
        <v>293793.22389695089</v>
      </c>
      <c r="G22" s="28">
        <v>167665.74582555276</v>
      </c>
      <c r="H22" s="28">
        <v>166578.19102897611</v>
      </c>
      <c r="I22" s="28">
        <v>175603.99244595805</v>
      </c>
      <c r="J22" s="28">
        <v>171423.18439833156</v>
      </c>
      <c r="K22" s="28">
        <v>172860.92204023979</v>
      </c>
    </row>
    <row r="23" spans="1:11" x14ac:dyDescent="0.25">
      <c r="A23" s="12" t="s">
        <v>169</v>
      </c>
      <c r="B23" s="5" t="s">
        <v>156</v>
      </c>
      <c r="C23" s="6" t="s">
        <v>224</v>
      </c>
      <c r="D23" s="29">
        <v>9449.9999700000008</v>
      </c>
      <c r="E23" s="29">
        <v>11317.001940000002</v>
      </c>
      <c r="F23" s="29">
        <v>31952.114379999999</v>
      </c>
      <c r="G23" s="55">
        <v>24378.75</v>
      </c>
      <c r="H23" s="55">
        <v>24378.75</v>
      </c>
      <c r="I23" s="55">
        <v>24378.75</v>
      </c>
      <c r="J23" s="55">
        <v>21532.5</v>
      </c>
      <c r="K23" s="55">
        <v>14726.25</v>
      </c>
    </row>
    <row r="24" spans="1:11" x14ac:dyDescent="0.25">
      <c r="A24" s="12" t="s">
        <v>170</v>
      </c>
      <c r="B24" s="5" t="s">
        <v>226</v>
      </c>
      <c r="C24" s="6" t="s">
        <v>224</v>
      </c>
      <c r="D24" s="25">
        <v>0</v>
      </c>
      <c r="E24" s="46">
        <v>0</v>
      </c>
      <c r="F24" s="25">
        <v>0</v>
      </c>
      <c r="G24" s="55"/>
      <c r="H24" s="55"/>
      <c r="I24" s="55"/>
      <c r="J24" s="55"/>
      <c r="K24" s="55"/>
    </row>
    <row r="25" spans="1:11" ht="22.5" x14ac:dyDescent="0.25">
      <c r="A25" s="12" t="s">
        <v>176</v>
      </c>
      <c r="B25" s="7" t="s">
        <v>259</v>
      </c>
      <c r="C25" s="8" t="s">
        <v>224</v>
      </c>
      <c r="D25" s="26">
        <v>345.75536</v>
      </c>
      <c r="E25" s="26">
        <v>231.20609999999999</v>
      </c>
      <c r="F25" s="39">
        <v>12156</v>
      </c>
      <c r="G25" s="56"/>
      <c r="H25" s="56"/>
      <c r="I25" s="56"/>
      <c r="J25" s="56"/>
      <c r="K25" s="56"/>
    </row>
    <row r="26" spans="1:11" ht="22.5" x14ac:dyDescent="0.25">
      <c r="A26" s="12" t="s">
        <v>186</v>
      </c>
      <c r="B26" s="7" t="s">
        <v>228</v>
      </c>
      <c r="C26" s="8" t="s">
        <v>224</v>
      </c>
      <c r="D26" s="26">
        <v>0</v>
      </c>
      <c r="E26" s="26">
        <v>0</v>
      </c>
      <c r="F26" s="39">
        <v>115178</v>
      </c>
      <c r="G26" s="56">
        <v>0</v>
      </c>
      <c r="H26" s="56"/>
      <c r="I26" s="56">
        <v>0</v>
      </c>
      <c r="J26" s="56"/>
      <c r="K26" s="56"/>
    </row>
    <row r="27" spans="1:11" ht="22.5" x14ac:dyDescent="0.25">
      <c r="A27" s="12" t="s">
        <v>260</v>
      </c>
      <c r="B27" s="7" t="s">
        <v>229</v>
      </c>
      <c r="C27" s="8" t="s">
        <v>224</v>
      </c>
      <c r="D27" s="26">
        <v>0</v>
      </c>
      <c r="E27" s="26">
        <v>0</v>
      </c>
      <c r="F27" s="26">
        <v>115178</v>
      </c>
      <c r="G27" s="56">
        <v>0</v>
      </c>
      <c r="H27" s="56"/>
      <c r="I27" s="56">
        <v>0</v>
      </c>
      <c r="J27" s="56"/>
      <c r="K27" s="56"/>
    </row>
    <row r="28" spans="1:11" ht="22.5" x14ac:dyDescent="0.25">
      <c r="A28" s="12" t="s">
        <v>187</v>
      </c>
      <c r="B28" s="7" t="s">
        <v>261</v>
      </c>
      <c r="C28" s="8" t="s">
        <v>224</v>
      </c>
      <c r="D28" s="26">
        <v>0</v>
      </c>
      <c r="E28" s="26">
        <v>0</v>
      </c>
      <c r="F28" s="26">
        <v>0</v>
      </c>
      <c r="G28" s="56"/>
      <c r="H28" s="56"/>
      <c r="I28" s="56"/>
      <c r="J28" s="56"/>
      <c r="K28" s="56"/>
    </row>
    <row r="29" spans="1:11" ht="22.5" x14ac:dyDescent="0.25">
      <c r="A29" s="12" t="s">
        <v>262</v>
      </c>
      <c r="B29" s="7" t="s">
        <v>242</v>
      </c>
      <c r="C29" s="8" t="s">
        <v>224</v>
      </c>
      <c r="D29" s="26">
        <v>0</v>
      </c>
      <c r="E29" s="26">
        <v>0</v>
      </c>
      <c r="F29" s="26">
        <v>0</v>
      </c>
      <c r="G29" s="56"/>
      <c r="H29" s="56"/>
      <c r="I29" s="56"/>
      <c r="J29" s="56"/>
      <c r="K29" s="56"/>
    </row>
    <row r="30" spans="1:11" x14ac:dyDescent="0.25">
      <c r="A30" s="12" t="s">
        <v>188</v>
      </c>
      <c r="B30" s="7" t="s">
        <v>230</v>
      </c>
      <c r="C30" s="8" t="s">
        <v>224</v>
      </c>
      <c r="D30" s="26">
        <v>0</v>
      </c>
      <c r="E30" s="26">
        <v>0</v>
      </c>
      <c r="F30" s="26">
        <v>0</v>
      </c>
      <c r="G30" s="56"/>
      <c r="H30" s="56"/>
      <c r="I30" s="56"/>
      <c r="J30" s="56"/>
      <c r="K30" s="56"/>
    </row>
    <row r="31" spans="1:11" x14ac:dyDescent="0.25">
      <c r="A31" s="12" t="s">
        <v>189</v>
      </c>
      <c r="B31" s="7" t="s">
        <v>263</v>
      </c>
      <c r="C31" s="8" t="s">
        <v>224</v>
      </c>
      <c r="D31" s="26">
        <v>36.064</v>
      </c>
      <c r="E31" s="26">
        <v>88.131</v>
      </c>
      <c r="F31" s="26">
        <v>88.212000000000003</v>
      </c>
      <c r="G31" s="57">
        <v>130.87</v>
      </c>
      <c r="H31" s="57">
        <v>93.328296000000009</v>
      </c>
      <c r="I31" s="57">
        <v>195.53</v>
      </c>
      <c r="J31" s="57">
        <v>98.46135228</v>
      </c>
      <c r="K31" s="57">
        <v>103.87672665539999</v>
      </c>
    </row>
    <row r="32" spans="1:11" x14ac:dyDescent="0.25">
      <c r="A32" s="12" t="s">
        <v>190</v>
      </c>
      <c r="B32" s="7" t="s">
        <v>264</v>
      </c>
      <c r="C32" s="8" t="s">
        <v>224</v>
      </c>
      <c r="D32" s="26">
        <v>483.54414000000003</v>
      </c>
      <c r="E32" s="26">
        <v>338.79532999999998</v>
      </c>
      <c r="F32" s="52">
        <v>516.23900000000003</v>
      </c>
      <c r="G32" s="56">
        <v>549.794535</v>
      </c>
      <c r="H32" s="55">
        <v>546.18086200000005</v>
      </c>
      <c r="I32" s="56">
        <v>580.03323442499993</v>
      </c>
      <c r="J32" s="55">
        <v>576.22080941000002</v>
      </c>
      <c r="K32" s="55">
        <v>607.91295392755001</v>
      </c>
    </row>
    <row r="33" spans="1:11" x14ac:dyDescent="0.25">
      <c r="A33" s="40" t="s">
        <v>191</v>
      </c>
      <c r="B33" s="41" t="s">
        <v>265</v>
      </c>
      <c r="C33" s="42" t="s">
        <v>224</v>
      </c>
      <c r="D33" s="43">
        <v>89468.491589999991</v>
      </c>
      <c r="E33" s="43">
        <v>110312.60970999999</v>
      </c>
      <c r="F33" s="43">
        <v>110618.13151905069</v>
      </c>
      <c r="G33" s="61">
        <v>117808.31006778897</v>
      </c>
      <c r="H33" s="60">
        <v>117033.98314715564</v>
      </c>
      <c r="I33" s="61">
        <v>124287.76712151736</v>
      </c>
      <c r="J33" s="60">
        <v>123470.85222024919</v>
      </c>
      <c r="K33" s="55">
        <v>130261.74909236288</v>
      </c>
    </row>
    <row r="34" spans="1:11" x14ac:dyDescent="0.25">
      <c r="A34" s="12" t="s">
        <v>266</v>
      </c>
      <c r="B34" s="7" t="s">
        <v>267</v>
      </c>
      <c r="C34" s="8" t="s">
        <v>224</v>
      </c>
      <c r="D34" s="26">
        <v>0</v>
      </c>
      <c r="E34" s="26">
        <v>0</v>
      </c>
      <c r="F34" s="26">
        <v>0</v>
      </c>
      <c r="G34" s="56">
        <v>0</v>
      </c>
      <c r="H34" s="56"/>
      <c r="I34" s="56">
        <v>0</v>
      </c>
      <c r="J34" s="56"/>
      <c r="K34" s="56"/>
    </row>
    <row r="35" spans="1:11" ht="22.5" x14ac:dyDescent="0.25">
      <c r="A35" s="12" t="s">
        <v>268</v>
      </c>
      <c r="B35" s="7" t="s">
        <v>269</v>
      </c>
      <c r="C35" s="8" t="s">
        <v>224</v>
      </c>
      <c r="D35" s="26">
        <v>3.8247</v>
      </c>
      <c r="E35" s="26">
        <v>795.41522999999995</v>
      </c>
      <c r="F35" s="53">
        <v>0</v>
      </c>
      <c r="G35" s="56">
        <v>0</v>
      </c>
      <c r="H35" s="56"/>
      <c r="I35" s="56">
        <v>0</v>
      </c>
      <c r="J35" s="56"/>
      <c r="K35" s="56"/>
    </row>
    <row r="36" spans="1:11" ht="22.5" x14ac:dyDescent="0.25">
      <c r="A36" s="12" t="s">
        <v>270</v>
      </c>
      <c r="B36" s="13" t="s">
        <v>236</v>
      </c>
      <c r="C36" s="8" t="s">
        <v>224</v>
      </c>
      <c r="D36" s="26">
        <v>483.41481999999996</v>
      </c>
      <c r="E36" s="26">
        <v>1615.1221399999999</v>
      </c>
      <c r="F36" s="52">
        <v>120</v>
      </c>
      <c r="G36" s="56">
        <v>127.8</v>
      </c>
      <c r="H36" s="55">
        <v>126.96000000000001</v>
      </c>
      <c r="I36" s="56">
        <v>134.82899999999998</v>
      </c>
      <c r="J36" s="55">
        <v>133.94280000000001</v>
      </c>
      <c r="K36" s="55">
        <v>141.30965399999999</v>
      </c>
    </row>
    <row r="37" spans="1:11" ht="22.5" x14ac:dyDescent="0.25">
      <c r="A37" s="12" t="s">
        <v>271</v>
      </c>
      <c r="B37" s="7" t="s">
        <v>272</v>
      </c>
      <c r="C37" s="8" t="s">
        <v>224</v>
      </c>
      <c r="D37" s="26">
        <v>12.321870000000001</v>
      </c>
      <c r="E37" s="26">
        <v>52.156999999999996</v>
      </c>
      <c r="F37" s="26">
        <v>0</v>
      </c>
      <c r="G37" s="56">
        <v>0</v>
      </c>
      <c r="H37" s="56"/>
      <c r="I37" s="56">
        <v>0</v>
      </c>
      <c r="J37" s="56"/>
      <c r="K37" s="56"/>
    </row>
    <row r="38" spans="1:11" x14ac:dyDescent="0.25">
      <c r="A38" s="12" t="s">
        <v>273</v>
      </c>
      <c r="B38" s="14" t="s">
        <v>248</v>
      </c>
      <c r="C38" s="8" t="s">
        <v>224</v>
      </c>
      <c r="D38" s="26">
        <v>16237.609890000002</v>
      </c>
      <c r="E38" s="26">
        <v>15938.939870000002</v>
      </c>
      <c r="F38" s="26">
        <v>10666.849999999999</v>
      </c>
      <c r="G38" s="56">
        <v>11360.195249999997</v>
      </c>
      <c r="H38" s="55">
        <v>11426.400000000001</v>
      </c>
      <c r="I38" s="56">
        <v>11985.005988749996</v>
      </c>
      <c r="J38" s="55">
        <v>12054.852000000001</v>
      </c>
      <c r="K38" s="55">
        <v>12717.86886</v>
      </c>
    </row>
    <row r="39" spans="1:11" x14ac:dyDescent="0.25">
      <c r="A39" s="40" t="s">
        <v>274</v>
      </c>
      <c r="B39" s="44" t="s">
        <v>275</v>
      </c>
      <c r="C39" s="45" t="s">
        <v>224</v>
      </c>
      <c r="D39" s="35">
        <v>2018.1547700000001</v>
      </c>
      <c r="E39" s="35">
        <v>2410.46821</v>
      </c>
      <c r="F39" s="35">
        <v>3814.0000000000005</v>
      </c>
      <c r="G39" s="62">
        <v>4061.91</v>
      </c>
      <c r="H39" s="62">
        <v>3958.9320000000007</v>
      </c>
      <c r="I39" s="62">
        <v>4285.3150499999992</v>
      </c>
      <c r="J39" s="62">
        <v>4137.0839399999995</v>
      </c>
      <c r="K39" s="58">
        <v>4364.6235566999994</v>
      </c>
    </row>
    <row r="40" spans="1:11" ht="22.5" x14ac:dyDescent="0.25">
      <c r="A40" s="12" t="s">
        <v>276</v>
      </c>
      <c r="B40" s="15" t="s">
        <v>277</v>
      </c>
      <c r="C40" s="16" t="s">
        <v>224</v>
      </c>
      <c r="D40" s="25">
        <v>0</v>
      </c>
      <c r="E40" s="25">
        <v>0</v>
      </c>
      <c r="F40" s="25">
        <v>0</v>
      </c>
      <c r="G40" s="58">
        <v>0</v>
      </c>
      <c r="H40" s="58">
        <v>0</v>
      </c>
      <c r="I40" s="58">
        <v>0</v>
      </c>
      <c r="J40" s="58">
        <v>0</v>
      </c>
      <c r="K40" s="58">
        <v>0</v>
      </c>
    </row>
    <row r="41" spans="1:11" x14ac:dyDescent="0.25">
      <c r="A41" s="12" t="s">
        <v>278</v>
      </c>
      <c r="B41" s="15" t="s">
        <v>279</v>
      </c>
      <c r="C41" s="16" t="s">
        <v>224</v>
      </c>
      <c r="D41" s="25">
        <v>0</v>
      </c>
      <c r="E41" s="25">
        <v>0</v>
      </c>
      <c r="F41" s="25">
        <v>0</v>
      </c>
      <c r="G41" s="58">
        <v>0</v>
      </c>
      <c r="H41" s="58">
        <v>0</v>
      </c>
      <c r="I41" s="58">
        <v>0</v>
      </c>
      <c r="J41" s="58">
        <v>0</v>
      </c>
      <c r="K41" s="58">
        <v>0</v>
      </c>
    </row>
    <row r="42" spans="1:11" x14ac:dyDescent="0.25">
      <c r="A42" s="47" t="s">
        <v>280</v>
      </c>
      <c r="B42" s="48" t="s">
        <v>281</v>
      </c>
      <c r="C42" s="49" t="s">
        <v>224</v>
      </c>
      <c r="D42" s="50">
        <v>3419.7135800000106</v>
      </c>
      <c r="E42" s="46">
        <v>2611.1251950000151</v>
      </c>
      <c r="F42" s="50">
        <v>3865.067022900228</v>
      </c>
      <c r="G42" s="63">
        <v>4116.2963793887757</v>
      </c>
      <c r="H42" s="63">
        <v>4011.9395697704749</v>
      </c>
      <c r="I42" s="63">
        <v>4342.6926802551025</v>
      </c>
      <c r="J42" s="63">
        <v>4192.4768504101085</v>
      </c>
      <c r="K42" s="58">
        <v>4423.0630771826836</v>
      </c>
    </row>
    <row r="43" spans="1:11" x14ac:dyDescent="0.25">
      <c r="A43" s="12" t="s">
        <v>282</v>
      </c>
      <c r="B43" s="15" t="s">
        <v>283</v>
      </c>
      <c r="C43" s="16" t="s">
        <v>224</v>
      </c>
      <c r="D43" s="25">
        <v>0</v>
      </c>
      <c r="E43" s="25">
        <v>0</v>
      </c>
      <c r="F43" s="25">
        <v>0</v>
      </c>
      <c r="G43" s="58">
        <v>0</v>
      </c>
      <c r="H43" s="58">
        <v>0</v>
      </c>
      <c r="I43" s="58">
        <v>0</v>
      </c>
      <c r="J43" s="58">
        <v>0</v>
      </c>
      <c r="K43" s="58">
        <v>0</v>
      </c>
    </row>
    <row r="44" spans="1:11" ht="22.5" x14ac:dyDescent="0.25">
      <c r="A44" s="12" t="s">
        <v>284</v>
      </c>
      <c r="B44" s="15" t="s">
        <v>285</v>
      </c>
      <c r="C44" s="8" t="s">
        <v>224</v>
      </c>
      <c r="D44" s="26">
        <v>915.06000000000006</v>
      </c>
      <c r="E44" s="26">
        <v>1017.2386000000001</v>
      </c>
      <c r="F44" s="26">
        <v>1227.662</v>
      </c>
      <c r="G44" s="56">
        <v>1307.46</v>
      </c>
      <c r="H44" s="56">
        <v>1274.3131560000002</v>
      </c>
      <c r="I44" s="56">
        <v>1379.37</v>
      </c>
      <c r="J44" s="56">
        <v>1331.65724802</v>
      </c>
      <c r="K44" s="56">
        <v>1404.8983966610999</v>
      </c>
    </row>
    <row r="45" spans="1:11" ht="22.5" x14ac:dyDescent="0.25">
      <c r="A45" s="12" t="s">
        <v>286</v>
      </c>
      <c r="B45" s="15" t="s">
        <v>287</v>
      </c>
      <c r="C45" s="6" t="s">
        <v>224</v>
      </c>
      <c r="D45" s="25">
        <v>161.35196000000002</v>
      </c>
      <c r="E45" s="25">
        <v>255.84360000000001</v>
      </c>
      <c r="F45" s="25">
        <v>303.55199999999996</v>
      </c>
      <c r="G45" s="55">
        <v>323.28287999999992</v>
      </c>
      <c r="H45" s="55">
        <v>315.08697599999999</v>
      </c>
      <c r="I45" s="55">
        <v>341.06343839999988</v>
      </c>
      <c r="J45" s="55">
        <v>329.26588991999995</v>
      </c>
      <c r="K45" s="55">
        <v>347.37551386559994</v>
      </c>
    </row>
    <row r="46" spans="1:11" ht="22.5" x14ac:dyDescent="0.25">
      <c r="A46" s="12" t="s">
        <v>288</v>
      </c>
      <c r="B46" s="15" t="s">
        <v>289</v>
      </c>
      <c r="C46" s="6" t="s">
        <v>224</v>
      </c>
      <c r="D46" s="25">
        <v>270.86340000000001</v>
      </c>
      <c r="E46" s="25">
        <v>1108.5923</v>
      </c>
      <c r="F46" s="25">
        <v>718.626982</v>
      </c>
      <c r="G46" s="55">
        <v>765.33773582999993</v>
      </c>
      <c r="H46" s="55">
        <v>745.93480731600005</v>
      </c>
      <c r="I46" s="55">
        <v>807.4313113006499</v>
      </c>
      <c r="J46" s="55">
        <v>779.50187364522003</v>
      </c>
      <c r="K46" s="55">
        <v>822.37447669570713</v>
      </c>
    </row>
    <row r="47" spans="1:11" x14ac:dyDescent="0.25">
      <c r="A47" s="12" t="s">
        <v>290</v>
      </c>
      <c r="B47" s="15" t="s">
        <v>291</v>
      </c>
      <c r="C47" s="16" t="s">
        <v>224</v>
      </c>
      <c r="D47" s="25">
        <v>6055.4271000000008</v>
      </c>
      <c r="E47" s="25">
        <v>6214.8142149999558</v>
      </c>
      <c r="F47" s="25">
        <v>2568.7689930000001</v>
      </c>
      <c r="G47" s="58">
        <v>2735.7389775450001</v>
      </c>
      <c r="H47" s="58">
        <v>2666.3822147339997</v>
      </c>
      <c r="I47" s="58">
        <v>2886.2046213099748</v>
      </c>
      <c r="J47" s="58">
        <v>2786.3694143970301</v>
      </c>
      <c r="K47" s="58">
        <v>2939.6197321888667</v>
      </c>
    </row>
    <row r="48" spans="1:11" ht="22.5" x14ac:dyDescent="0.25">
      <c r="A48" s="17" t="s">
        <v>292</v>
      </c>
      <c r="B48" s="18" t="s">
        <v>293</v>
      </c>
      <c r="C48" s="6" t="s">
        <v>224</v>
      </c>
      <c r="D48" s="25">
        <v>0</v>
      </c>
      <c r="E48" s="25">
        <v>0</v>
      </c>
      <c r="F48" s="25">
        <v>0</v>
      </c>
      <c r="G48" s="24">
        <v>0</v>
      </c>
      <c r="H48" s="24">
        <v>0</v>
      </c>
      <c r="I48" s="24">
        <v>0</v>
      </c>
      <c r="J48" s="24">
        <v>0</v>
      </c>
      <c r="K48" s="24">
        <v>0</v>
      </c>
    </row>
    <row r="49" spans="1:11" ht="22.5" x14ac:dyDescent="0.25">
      <c r="A49" s="17" t="s">
        <v>294</v>
      </c>
      <c r="B49" s="18" t="s">
        <v>295</v>
      </c>
      <c r="C49" s="6" t="s">
        <v>224</v>
      </c>
      <c r="D49" s="25">
        <v>0</v>
      </c>
      <c r="E49" s="25">
        <v>0</v>
      </c>
      <c r="F49" s="24">
        <v>0</v>
      </c>
      <c r="G49" s="24">
        <v>0</v>
      </c>
      <c r="H49" s="24">
        <v>0</v>
      </c>
      <c r="I49" s="24">
        <v>0</v>
      </c>
      <c r="J49" s="24">
        <v>0</v>
      </c>
      <c r="K49" s="24">
        <v>0</v>
      </c>
    </row>
    <row r="50" spans="1:11" ht="22.5" x14ac:dyDescent="0.25">
      <c r="A50" s="17" t="s">
        <v>296</v>
      </c>
      <c r="B50" s="18" t="s">
        <v>297</v>
      </c>
      <c r="C50" s="6" t="s">
        <v>224</v>
      </c>
      <c r="D50" s="25">
        <v>0</v>
      </c>
      <c r="E50" s="25">
        <v>0</v>
      </c>
      <c r="F50" s="25">
        <v>0</v>
      </c>
      <c r="G50" s="55"/>
      <c r="H50" s="55"/>
      <c r="I50" s="55"/>
      <c r="J50" s="55"/>
      <c r="K50" s="55"/>
    </row>
    <row r="51" spans="1:11" ht="22.5" x14ac:dyDescent="0.25">
      <c r="A51" s="17" t="s">
        <v>298</v>
      </c>
      <c r="B51" s="18" t="s">
        <v>299</v>
      </c>
      <c r="C51" s="6" t="s">
        <v>224</v>
      </c>
      <c r="D51" s="25">
        <v>0</v>
      </c>
      <c r="E51" s="25">
        <v>0</v>
      </c>
      <c r="F51" s="25">
        <v>0</v>
      </c>
      <c r="G51" s="55"/>
      <c r="H51" s="55"/>
      <c r="I51" s="55"/>
      <c r="J51" s="55"/>
      <c r="K51" s="55"/>
    </row>
    <row r="52" spans="1:11" ht="22.5" x14ac:dyDescent="0.25">
      <c r="A52" s="17" t="s">
        <v>300</v>
      </c>
      <c r="B52" s="18" t="s">
        <v>301</v>
      </c>
      <c r="C52" s="6" t="s">
        <v>224</v>
      </c>
      <c r="D52" s="25">
        <v>0</v>
      </c>
      <c r="E52" s="25">
        <v>0</v>
      </c>
      <c r="F52" s="25">
        <v>0</v>
      </c>
      <c r="G52" s="55"/>
      <c r="H52" s="55"/>
      <c r="I52" s="55"/>
      <c r="J52" s="55"/>
      <c r="K52" s="55"/>
    </row>
    <row r="53" spans="1:11" ht="22.5" x14ac:dyDescent="0.25">
      <c r="A53" s="17" t="s">
        <v>302</v>
      </c>
      <c r="B53" s="18" t="s">
        <v>303</v>
      </c>
      <c r="C53" s="6" t="s">
        <v>224</v>
      </c>
      <c r="D53" s="25">
        <v>0</v>
      </c>
      <c r="E53" s="25">
        <v>0</v>
      </c>
      <c r="F53" s="25">
        <v>0</v>
      </c>
      <c r="G53" s="55"/>
      <c r="H53" s="55"/>
      <c r="I53" s="55"/>
      <c r="J53" s="55"/>
      <c r="K53" s="55"/>
    </row>
    <row r="54" spans="1:11" ht="22.5" x14ac:dyDescent="0.25">
      <c r="A54" s="17" t="s">
        <v>304</v>
      </c>
      <c r="B54" s="18" t="s">
        <v>305</v>
      </c>
      <c r="C54" s="6" t="s">
        <v>224</v>
      </c>
      <c r="D54" s="25">
        <v>0</v>
      </c>
      <c r="E54" s="25">
        <v>0</v>
      </c>
      <c r="F54" s="25">
        <v>0</v>
      </c>
      <c r="G54" s="55"/>
      <c r="H54" s="55"/>
      <c r="I54" s="55"/>
      <c r="J54" s="55"/>
      <c r="K54" s="55"/>
    </row>
    <row r="55" spans="1:11" ht="22.5" x14ac:dyDescent="0.25">
      <c r="A55" s="17" t="s">
        <v>306</v>
      </c>
      <c r="B55" s="19" t="s">
        <v>307</v>
      </c>
      <c r="C55" s="8" t="s">
        <v>224</v>
      </c>
      <c r="D55" s="25">
        <v>0</v>
      </c>
      <c r="E55" s="25">
        <v>0</v>
      </c>
      <c r="F55" s="25">
        <v>0</v>
      </c>
      <c r="G55" s="55"/>
      <c r="H55" s="55"/>
      <c r="I55" s="55"/>
      <c r="J55" s="55"/>
      <c r="K55" s="55"/>
    </row>
    <row r="56" spans="1:11" ht="22.5" x14ac:dyDescent="0.25">
      <c r="A56" s="17" t="s">
        <v>308</v>
      </c>
      <c r="B56" s="18" t="s">
        <v>309</v>
      </c>
      <c r="C56" s="6" t="s">
        <v>224</v>
      </c>
      <c r="D56" s="25">
        <v>0</v>
      </c>
      <c r="E56" s="25">
        <v>0</v>
      </c>
      <c r="F56" s="25">
        <v>0</v>
      </c>
      <c r="G56" s="55"/>
      <c r="H56" s="55"/>
      <c r="I56" s="55"/>
      <c r="J56" s="55"/>
      <c r="K56" s="55"/>
    </row>
    <row r="57" spans="1:11" x14ac:dyDescent="0.25">
      <c r="A57" s="17" t="s">
        <v>310</v>
      </c>
      <c r="B57" s="18" t="s">
        <v>311</v>
      </c>
      <c r="C57" s="6" t="s">
        <v>224</v>
      </c>
      <c r="D57" s="25">
        <v>0</v>
      </c>
      <c r="E57" s="25">
        <v>0</v>
      </c>
      <c r="F57" s="25">
        <v>75</v>
      </c>
      <c r="G57" s="56">
        <v>79.875</v>
      </c>
      <c r="H57" s="56">
        <v>77.850000000000009</v>
      </c>
      <c r="I57" s="56">
        <v>84.268124999999998</v>
      </c>
      <c r="J57" s="56">
        <v>81.353250000000003</v>
      </c>
      <c r="K57" s="56">
        <v>85.827678750000004</v>
      </c>
    </row>
    <row r="58" spans="1:11" x14ac:dyDescent="0.25">
      <c r="A58" s="17" t="s">
        <v>312</v>
      </c>
      <c r="B58" s="18" t="s">
        <v>313</v>
      </c>
      <c r="C58" s="6" t="s">
        <v>224</v>
      </c>
      <c r="D58" s="25">
        <v>0</v>
      </c>
      <c r="E58" s="25">
        <v>0</v>
      </c>
      <c r="F58" s="25">
        <v>0</v>
      </c>
      <c r="G58" s="56">
        <v>0</v>
      </c>
      <c r="H58" s="56"/>
      <c r="I58" s="56">
        <v>0</v>
      </c>
      <c r="J58" s="56"/>
      <c r="K58" s="56"/>
    </row>
    <row r="59" spans="1:11" x14ac:dyDescent="0.25">
      <c r="A59" s="17" t="s">
        <v>314</v>
      </c>
      <c r="B59" s="18" t="s">
        <v>315</v>
      </c>
      <c r="C59" s="6" t="s">
        <v>224</v>
      </c>
      <c r="D59" s="25">
        <v>0</v>
      </c>
      <c r="E59" s="25">
        <v>0</v>
      </c>
      <c r="F59" s="25">
        <v>0</v>
      </c>
      <c r="G59" s="56">
        <v>0</v>
      </c>
      <c r="H59" s="56"/>
      <c r="I59" s="56">
        <v>0</v>
      </c>
      <c r="J59" s="56"/>
      <c r="K59" s="56"/>
    </row>
    <row r="60" spans="1:11" x14ac:dyDescent="0.25">
      <c r="A60" s="17" t="s">
        <v>316</v>
      </c>
      <c r="B60" s="18" t="s">
        <v>317</v>
      </c>
      <c r="C60" s="6" t="s">
        <v>224</v>
      </c>
      <c r="D60" s="25">
        <v>463.16698999999994</v>
      </c>
      <c r="E60" s="25">
        <v>9.8783599999999989</v>
      </c>
      <c r="F60" s="25">
        <v>80</v>
      </c>
      <c r="G60" s="56">
        <v>85.199999999999989</v>
      </c>
      <c r="H60" s="56">
        <v>83.04</v>
      </c>
      <c r="I60" s="56">
        <v>89.885999999999981</v>
      </c>
      <c r="J60" s="56">
        <v>86.776799999999994</v>
      </c>
      <c r="K60" s="56">
        <v>91.549523999999991</v>
      </c>
    </row>
    <row r="61" spans="1:11" x14ac:dyDescent="0.25">
      <c r="A61" s="17" t="s">
        <v>318</v>
      </c>
      <c r="B61" s="18" t="s">
        <v>319</v>
      </c>
      <c r="C61" s="6" t="s">
        <v>224</v>
      </c>
      <c r="D61" s="25">
        <v>295.85536999999999</v>
      </c>
      <c r="E61" s="25">
        <v>736.03590999999994</v>
      </c>
      <c r="F61" s="25">
        <v>120</v>
      </c>
      <c r="G61" s="56">
        <v>127.8</v>
      </c>
      <c r="H61" s="56">
        <v>124.56</v>
      </c>
      <c r="I61" s="56">
        <v>134.82899999999998</v>
      </c>
      <c r="J61" s="56">
        <v>130.1652</v>
      </c>
      <c r="K61" s="56">
        <v>137.324286</v>
      </c>
    </row>
    <row r="62" spans="1:11" x14ac:dyDescent="0.25">
      <c r="A62" s="17" t="s">
        <v>320</v>
      </c>
      <c r="B62" s="18" t="s">
        <v>321</v>
      </c>
      <c r="C62" s="6" t="s">
        <v>224</v>
      </c>
      <c r="D62" s="25">
        <v>0</v>
      </c>
      <c r="E62" s="25">
        <v>0</v>
      </c>
      <c r="F62" s="25">
        <v>0</v>
      </c>
      <c r="G62" s="24">
        <v>0</v>
      </c>
      <c r="H62" s="24">
        <v>0</v>
      </c>
      <c r="I62" s="24">
        <v>0</v>
      </c>
      <c r="J62" s="24">
        <v>0</v>
      </c>
      <c r="K62" s="24">
        <v>0</v>
      </c>
    </row>
    <row r="63" spans="1:11" ht="22.5" x14ac:dyDescent="0.25">
      <c r="A63" s="17" t="s">
        <v>322</v>
      </c>
      <c r="B63" s="18" t="s">
        <v>323</v>
      </c>
      <c r="C63" s="6" t="s">
        <v>224</v>
      </c>
      <c r="D63" s="25">
        <v>0</v>
      </c>
      <c r="E63" s="25">
        <v>0</v>
      </c>
      <c r="F63" s="25">
        <v>0</v>
      </c>
      <c r="G63" s="55"/>
      <c r="H63" s="55"/>
      <c r="I63" s="55"/>
      <c r="J63" s="55"/>
      <c r="K63" s="55"/>
    </row>
    <row r="64" spans="1:11" x14ac:dyDescent="0.25">
      <c r="A64" s="17" t="s">
        <v>324</v>
      </c>
      <c r="B64" s="18" t="s">
        <v>325</v>
      </c>
      <c r="C64" s="6" t="s">
        <v>224</v>
      </c>
      <c r="D64" s="25">
        <v>0</v>
      </c>
      <c r="E64" s="25">
        <v>0</v>
      </c>
      <c r="F64" s="25">
        <v>0</v>
      </c>
      <c r="G64" s="57">
        <v>0</v>
      </c>
      <c r="H64" s="57">
        <v>0</v>
      </c>
      <c r="I64" s="57">
        <v>0</v>
      </c>
      <c r="J64" s="57">
        <v>0</v>
      </c>
      <c r="K64" s="57">
        <v>0</v>
      </c>
    </row>
    <row r="65" spans="1:11" ht="23.25" thickBot="1" x14ac:dyDescent="0.3">
      <c r="A65" s="17" t="s">
        <v>326</v>
      </c>
      <c r="B65" s="20" t="s">
        <v>327</v>
      </c>
      <c r="C65" s="21" t="s">
        <v>224</v>
      </c>
      <c r="D65" s="27">
        <v>5296.4047399999999</v>
      </c>
      <c r="E65" s="27">
        <v>5468.8999449999556</v>
      </c>
      <c r="F65" s="54">
        <v>2293.7689930000001</v>
      </c>
      <c r="G65" s="59">
        <v>2442.8639775450001</v>
      </c>
      <c r="H65" s="59">
        <v>2380.9322147339999</v>
      </c>
      <c r="I65" s="59">
        <v>2577.221496309975</v>
      </c>
      <c r="J65" s="59">
        <v>2488.07416439703</v>
      </c>
      <c r="K65" s="59">
        <v>2624.9182434388667</v>
      </c>
    </row>
    <row r="66" spans="1:11" ht="15.75" thickBot="1" x14ac:dyDescent="0.3">
      <c r="A66" s="10" t="s">
        <v>328</v>
      </c>
      <c r="B66" s="22" t="s">
        <v>329</v>
      </c>
      <c r="C66" s="11" t="s">
        <v>224</v>
      </c>
      <c r="D66" s="27">
        <v>261443.03333999997</v>
      </c>
      <c r="E66" s="27">
        <v>273088.53869000007</v>
      </c>
      <c r="F66" s="27">
        <v>253478.53612209996</v>
      </c>
      <c r="G66" s="28">
        <v>298568.98697300721</v>
      </c>
      <c r="H66" s="28">
        <v>298694.40072895051</v>
      </c>
      <c r="I66" s="28">
        <v>340276.55852405936</v>
      </c>
      <c r="J66" s="28">
        <v>343393.07794321777</v>
      </c>
      <c r="K66" s="28">
        <v>372351.59082009469</v>
      </c>
    </row>
    <row r="68" spans="1:11" x14ac:dyDescent="0.25">
      <c r="B68" s="30" t="s">
        <v>331</v>
      </c>
      <c r="D68" s="31" t="e">
        <f>D18+D19+(D$2-D$13-D$18-D$19)*ФЭМ!#REF!/ФЭМ!#REF!</f>
        <v>#REF!</v>
      </c>
      <c r="E68" s="31" t="e">
        <f>E18+E19+(E$2-E$13-E$18-E$19-E$4)*ФЭМ!#REF!/ФЭМ!F$23</f>
        <v>#REF!</v>
      </c>
      <c r="F68" s="31" t="e">
        <f>F18+F19+(F$2-F$13-F$18-F$19-F$4-F5-F6)*ФЭМ!#REF!/ФЭМ!H$23</f>
        <v>#REF!</v>
      </c>
      <c r="G68" s="31" t="e">
        <f>G18+G19+(G$2-G$13-G$18-G$19-G$4-G5-G6)*ФЭМ!#REF!/ФЭМ!#REF!</f>
        <v>#REF!</v>
      </c>
      <c r="H68" s="31" t="e">
        <f>H18+H19+(H$2-H$13-H$18-H$19-H$4-H5-H6)*ФЭМ!#REF!/ФЭМ!J$23</f>
        <v>#REF!</v>
      </c>
      <c r="I68" s="31" t="e">
        <f>I18+I19+(I$2-I$13-I$18-I$19-I$4-I5-I6)*ФЭМ!#REF!/ФЭМ!#REF!</f>
        <v>#REF!</v>
      </c>
      <c r="J68" s="31" t="e">
        <f>J18+J19+(J$2-J$13-J$18-J$19-J$4-J5-J6)*ФЭМ!#REF!/ФЭМ!M$23</f>
        <v>#REF!</v>
      </c>
      <c r="K68" s="31" t="e">
        <f>K18+K19+(K$2-K$13-K$18-K$19-K$4-K5-K6)*ФЭМ!#REF!/ФЭМ!#REF!</f>
        <v>#REF!</v>
      </c>
    </row>
    <row r="69" spans="1:11" x14ac:dyDescent="0.25">
      <c r="B69" s="30" t="s">
        <v>332</v>
      </c>
      <c r="D69" s="31" t="e">
        <f>D13+(D$2-D$13-D$18-D$19)*ФЭМ!#REF!/ФЭМ!#REF!</f>
        <v>#REF!</v>
      </c>
      <c r="E69" s="31" t="e">
        <f>E13+E4+(E$2-E$13-E$18-E$19-E$4)*ФЭМ!#REF!/ФЭМ!F$23</f>
        <v>#REF!</v>
      </c>
      <c r="F69" s="31" t="e">
        <f>F13+F4+F5+F6+(F$2-F$13-F$18-F$19-F$4-F5-F6)*ФЭМ!#REF!/ФЭМ!H$23</f>
        <v>#REF!</v>
      </c>
      <c r="G69" s="31" t="e">
        <f>G13+G4+G5+G6+(G$2-G$13-G$18-G$19-G$4-G5-G6)*ФЭМ!#REF!/ФЭМ!#REF!</f>
        <v>#REF!</v>
      </c>
      <c r="H69" s="31" t="e">
        <f>H13+H4+H5+H6+(H$2-H$13-H$18-H$19-H$4-H5-H6)*ФЭМ!#REF!/ФЭМ!J$23</f>
        <v>#REF!</v>
      </c>
      <c r="I69" s="31" t="e">
        <f>I13+I4+I5+I6+(I$2-I$13-I$18-I$19-I$4-I5-I6)*ФЭМ!#REF!/ФЭМ!#REF!</f>
        <v>#REF!</v>
      </c>
      <c r="J69" s="31" t="e">
        <f>J13+J4+J5+J6+(J$2-J$13-J$18-J$19-J$4-J5-J6)*ФЭМ!#REF!/ФЭМ!M$23</f>
        <v>#REF!</v>
      </c>
      <c r="K69" s="31" t="e">
        <f>K13+K4+K5+K6+(K$2-K$13-K$18-K$19-K$4-K5-K6)*ФЭМ!#REF!/ФЭМ!#REF!</f>
        <v>#REF!</v>
      </c>
    </row>
    <row r="70" spans="1:11" x14ac:dyDescent="0.25">
      <c r="B70" s="30" t="s">
        <v>333</v>
      </c>
      <c r="D70" s="31" t="e">
        <f>D33+D39+(D$22-D$33-D$39-D$42)*ФЭМ!#REF!/ФЭМ!#REF!</f>
        <v>#REF!</v>
      </c>
      <c r="E70" s="31" t="e">
        <f>E33+E39+(E$22-E$33-E$39-E$42)*ФЭМ!#REF!/ФЭМ!F$23</f>
        <v>#REF!</v>
      </c>
      <c r="F70" s="31" t="e">
        <f>F33+F39+(F$22-F$33-F$39-F$42)*ФЭМ!#REF!/ФЭМ!H$23</f>
        <v>#REF!</v>
      </c>
      <c r="G70" s="31" t="e">
        <f>G33+G39+(G$22-G$33-G$39-G$42)*ФЭМ!#REF!/ФЭМ!#REF!</f>
        <v>#REF!</v>
      </c>
      <c r="H70" s="31" t="e">
        <f>H33+H39+(H$22-H$33-H$39-H$42)*ФЭМ!#REF!/ФЭМ!J$23</f>
        <v>#REF!</v>
      </c>
      <c r="I70" s="31" t="e">
        <f>I33+I39+(I$22-I$33-I$39-I$42)*ФЭМ!#REF!/ФЭМ!#REF!</f>
        <v>#REF!</v>
      </c>
      <c r="J70" s="31" t="e">
        <f>J33+J39+(J$22-J$33-J$39-J$42)*ФЭМ!#REF!/ФЭМ!M$23</f>
        <v>#REF!</v>
      </c>
      <c r="K70" s="31" t="e">
        <f>K33+K39+(K$22-K$33-K$39-K$42)*ФЭМ!#REF!/ФЭМ!#REF!</f>
        <v>#REF!</v>
      </c>
    </row>
    <row r="71" spans="1:11" x14ac:dyDescent="0.25">
      <c r="B71" s="30" t="s">
        <v>334</v>
      </c>
      <c r="D71" s="31" t="e">
        <f>D42+(D$22-D$33-D$39-D$42)*ФЭМ!#REF!/ФЭМ!#REF!</f>
        <v>#REF!</v>
      </c>
      <c r="E71" s="31" t="e">
        <f>E42+(E$22-E$33-E$39-E$42)*ФЭМ!#REF!/ФЭМ!F$23</f>
        <v>#REF!</v>
      </c>
      <c r="F71" s="31" t="e">
        <f>F42+(F$22-F$33-F$39-F$42)*ФЭМ!#REF!/ФЭМ!H$23</f>
        <v>#REF!</v>
      </c>
      <c r="G71" s="31" t="e">
        <f>G42+(G$22-G$33-G$39-G$42)*ФЭМ!#REF!/ФЭМ!#REF!</f>
        <v>#REF!</v>
      </c>
      <c r="H71" s="31" t="e">
        <f>H42+(H$22-H$33-H$39-H$42)*ФЭМ!#REF!/ФЭМ!J$23</f>
        <v>#REF!</v>
      </c>
      <c r="I71" s="31" t="e">
        <f>I42+(I$22-I$33-I$39-I$42)*ФЭМ!#REF!/ФЭМ!#REF!</f>
        <v>#REF!</v>
      </c>
      <c r="J71" s="31" t="e">
        <f>J42+(J$22-J$33-J$39-J$42)*ФЭМ!#REF!/ФЭМ!M$23</f>
        <v>#REF!</v>
      </c>
      <c r="K71" s="31" t="e">
        <f>K42+(K$22-K$33-K$39-K$42)*ФЭМ!#REF!/ФЭМ!#REF!</f>
        <v>#REF!</v>
      </c>
    </row>
    <row r="73" spans="1:11" x14ac:dyDescent="0.25">
      <c r="B73" s="30" t="s">
        <v>331</v>
      </c>
      <c r="D73" s="31" t="e">
        <f>D68/1000</f>
        <v>#REF!</v>
      </c>
      <c r="E73" s="31" t="e">
        <f>#N/A</f>
        <v>#N/A</v>
      </c>
      <c r="F73" s="31" t="e">
        <f>#N/A</f>
        <v>#N/A</v>
      </c>
      <c r="G73" s="31" t="e">
        <f>#N/A</f>
        <v>#N/A</v>
      </c>
      <c r="H73" s="31" t="e">
        <f>#N/A</f>
        <v>#N/A</v>
      </c>
      <c r="I73" s="31" t="e">
        <f>#N/A</f>
        <v>#N/A</v>
      </c>
      <c r="J73" s="31" t="e">
        <f>#N/A</f>
        <v>#N/A</v>
      </c>
      <c r="K73" s="31" t="e">
        <f>#N/A</f>
        <v>#N/A</v>
      </c>
    </row>
    <row r="74" spans="1:11" x14ac:dyDescent="0.25">
      <c r="B74" s="30" t="s">
        <v>332</v>
      </c>
      <c r="D74" s="31" t="e">
        <f>#N/A</f>
        <v>#N/A</v>
      </c>
      <c r="E74" s="31" t="e">
        <f>#N/A</f>
        <v>#N/A</v>
      </c>
      <c r="F74" s="31" t="e">
        <f>#N/A</f>
        <v>#N/A</v>
      </c>
      <c r="G74" s="31" t="e">
        <f>#N/A</f>
        <v>#N/A</v>
      </c>
      <c r="H74" s="31" t="e">
        <f>#N/A</f>
        <v>#N/A</v>
      </c>
      <c r="I74" s="31" t="e">
        <f>#N/A</f>
        <v>#N/A</v>
      </c>
      <c r="J74" s="31" t="e">
        <f>#N/A</f>
        <v>#N/A</v>
      </c>
      <c r="K74" s="31" t="e">
        <f>#N/A</f>
        <v>#N/A</v>
      </c>
    </row>
    <row r="75" spans="1:11" x14ac:dyDescent="0.25">
      <c r="B75" s="30" t="s">
        <v>333</v>
      </c>
      <c r="D75" s="31" t="e">
        <f>#N/A</f>
        <v>#N/A</v>
      </c>
      <c r="E75" s="31" t="e">
        <f>#N/A</f>
        <v>#N/A</v>
      </c>
      <c r="F75" s="31" t="e">
        <f>#N/A</f>
        <v>#N/A</v>
      </c>
      <c r="G75" s="31" t="e">
        <f>#N/A</f>
        <v>#N/A</v>
      </c>
      <c r="H75" s="31" t="e">
        <f>#N/A</f>
        <v>#N/A</v>
      </c>
      <c r="I75" s="31" t="e">
        <f>#N/A</f>
        <v>#N/A</v>
      </c>
      <c r="J75" s="31" t="e">
        <f>#N/A</f>
        <v>#N/A</v>
      </c>
      <c r="K75" s="31" t="e">
        <f>#N/A</f>
        <v>#N/A</v>
      </c>
    </row>
    <row r="76" spans="1:11" x14ac:dyDescent="0.25">
      <c r="B76" s="30" t="s">
        <v>334</v>
      </c>
      <c r="D76" s="31" t="e">
        <f>#N/A</f>
        <v>#N/A</v>
      </c>
      <c r="E76" s="31" t="e">
        <f>#N/A</f>
        <v>#N/A</v>
      </c>
      <c r="F76" s="31" t="e">
        <f>#N/A</f>
        <v>#N/A</v>
      </c>
      <c r="G76" s="31" t="e">
        <f>#N/A</f>
        <v>#N/A</v>
      </c>
      <c r="H76" s="31" t="e">
        <f>#N/A</f>
        <v>#N/A</v>
      </c>
      <c r="I76" s="31" t="e">
        <f>#N/A</f>
        <v>#N/A</v>
      </c>
      <c r="J76" s="31" t="e">
        <f>#N/A</f>
        <v>#N/A</v>
      </c>
      <c r="K76" s="31" t="e">
        <f>#N/A</f>
        <v>#N/A</v>
      </c>
    </row>
  </sheetData>
  <customSheetViews>
    <customSheetView guid="{03A69330-1DDB-4DC7-AAC1-BA7CE85DAE66}" scale="90" state="hidden">
      <pane xSplit="2" ySplit="1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1"/>
    </customSheetView>
    <customSheetView guid="{3D9D7480-27FA-4254-B33E-217B8A2B23FC}" scale="90" showPageBreaks="1" state="hidden">
      <pane xSplit="3" ySplit="2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2"/>
    </customSheetView>
    <customSheetView guid="{9F3911BC-3713-4398-AB06-DCDE4D55475F}" scale="90" state="hidden">
      <pane xSplit="2" ySplit="1" topLeftCell="D55" activePane="bottomRight" state="frozen"/>
      <selection pane="bottomRight" activeCell="H73" sqref="H73"/>
      <pageMargins left="0.7" right="0.7" top="0.75" bottom="0.75" header="0.3" footer="0.3"/>
      <pageSetup paperSize="9" orientation="portrait" r:id="rId3"/>
    </customSheetView>
  </customSheetViews>
  <phoneticPr fontId="0" type="noConversion"/>
  <pageMargins left="0.7" right="0.7" top="0.75" bottom="0.75" header="0.3" footer="0.3"/>
  <pageSetup paperSize="9" orientation="portrait" r:id="rId4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6:G44"/>
  <sheetViews>
    <sheetView workbookViewId="0">
      <selection activeCell="O20" sqref="O20"/>
    </sheetView>
  </sheetViews>
  <sheetFormatPr defaultRowHeight="15" x14ac:dyDescent="0.25"/>
  <cols>
    <col min="2" max="2" width="68.140625" customWidth="1"/>
    <col min="3" max="7" width="14.85546875" customWidth="1"/>
  </cols>
  <sheetData>
    <row r="6" spans="1:7" ht="95.25" thickBot="1" x14ac:dyDescent="0.3">
      <c r="A6" s="251" t="s">
        <v>636</v>
      </c>
      <c r="B6" s="251" t="s">
        <v>637</v>
      </c>
      <c r="C6" s="251" t="s">
        <v>638</v>
      </c>
      <c r="D6" s="251" t="s">
        <v>639</v>
      </c>
      <c r="E6" s="251" t="s">
        <v>640</v>
      </c>
      <c r="F6" s="251" t="s">
        <v>641</v>
      </c>
      <c r="G6" s="252" t="s">
        <v>642</v>
      </c>
    </row>
    <row r="7" spans="1:7" ht="16.5" thickBot="1" x14ac:dyDescent="0.3">
      <c r="A7" s="253" t="s">
        <v>643</v>
      </c>
      <c r="B7" s="253" t="s">
        <v>644</v>
      </c>
      <c r="C7" s="254">
        <v>177804.3</v>
      </c>
      <c r="D7" s="254">
        <v>165103.20000000001</v>
      </c>
      <c r="E7" s="254">
        <v>144082.29999999999</v>
      </c>
      <c r="F7" s="254">
        <v>190896.9</v>
      </c>
      <c r="G7" s="254">
        <v>677886.9</v>
      </c>
    </row>
    <row r="8" spans="1:7" ht="16.5" thickBot="1" x14ac:dyDescent="0.3">
      <c r="A8" s="255">
        <v>1</v>
      </c>
      <c r="B8" s="256" t="s">
        <v>645</v>
      </c>
      <c r="C8" s="254">
        <v>98373.3</v>
      </c>
      <c r="D8" s="254">
        <v>86029.1</v>
      </c>
      <c r="E8" s="254">
        <v>105465.3</v>
      </c>
      <c r="F8" s="254">
        <v>153072.9</v>
      </c>
      <c r="G8" s="254">
        <v>442940.6</v>
      </c>
    </row>
    <row r="9" spans="1:7" ht="16.5" thickBot="1" x14ac:dyDescent="0.3">
      <c r="A9" s="253" t="s">
        <v>392</v>
      </c>
      <c r="B9" s="256" t="s">
        <v>646</v>
      </c>
      <c r="C9" s="254">
        <v>6997.5</v>
      </c>
      <c r="D9" s="254">
        <v>6172.9</v>
      </c>
      <c r="E9" s="254">
        <v>19737</v>
      </c>
      <c r="F9" s="254">
        <v>65231.7</v>
      </c>
      <c r="G9" s="254">
        <v>98139.199999999997</v>
      </c>
    </row>
    <row r="10" spans="1:7" ht="32.25" thickBot="1" x14ac:dyDescent="0.3">
      <c r="A10" s="253" t="s">
        <v>621</v>
      </c>
      <c r="B10" s="256" t="s">
        <v>350</v>
      </c>
      <c r="C10" s="257"/>
      <c r="D10" s="257"/>
      <c r="E10" s="257"/>
      <c r="F10" s="257"/>
      <c r="G10" s="254">
        <v>0</v>
      </c>
    </row>
    <row r="11" spans="1:7" ht="16.5" thickBot="1" x14ac:dyDescent="0.3">
      <c r="A11" s="253" t="s">
        <v>622</v>
      </c>
      <c r="B11" s="256" t="s">
        <v>352</v>
      </c>
      <c r="C11" s="257"/>
      <c r="D11" s="257"/>
      <c r="E11" s="257"/>
      <c r="F11" s="257"/>
      <c r="G11" s="254">
        <v>0</v>
      </c>
    </row>
    <row r="12" spans="1:7" ht="16.5" thickBot="1" x14ac:dyDescent="0.3">
      <c r="A12" s="253" t="s">
        <v>623</v>
      </c>
      <c r="B12" s="256" t="s">
        <v>647</v>
      </c>
      <c r="C12" s="257"/>
      <c r="D12" s="257"/>
      <c r="E12" s="257"/>
      <c r="F12" s="257"/>
      <c r="G12" s="254">
        <v>0</v>
      </c>
    </row>
    <row r="13" spans="1:7" ht="16.5" thickBot="1" x14ac:dyDescent="0.3">
      <c r="A13" s="253" t="s">
        <v>624</v>
      </c>
      <c r="B13" s="256" t="s">
        <v>648</v>
      </c>
      <c r="C13" s="254">
        <v>6997.5</v>
      </c>
      <c r="D13" s="254">
        <v>6172.9</v>
      </c>
      <c r="E13" s="254">
        <v>19737</v>
      </c>
      <c r="F13" s="254">
        <v>65231.7</v>
      </c>
      <c r="G13" s="254">
        <v>98139.199999999997</v>
      </c>
    </row>
    <row r="14" spans="1:7" ht="16.5" thickBot="1" x14ac:dyDescent="0.3">
      <c r="A14" s="253"/>
      <c r="B14" s="256" t="s">
        <v>649</v>
      </c>
      <c r="C14" s="254">
        <v>6997.5</v>
      </c>
      <c r="D14" s="254">
        <v>6172.9</v>
      </c>
      <c r="E14" s="254">
        <v>19737</v>
      </c>
      <c r="F14" s="254">
        <v>49424.1</v>
      </c>
      <c r="G14" s="254">
        <v>82331.600000000006</v>
      </c>
    </row>
    <row r="15" spans="1:7" ht="16.5" thickBot="1" x14ac:dyDescent="0.3">
      <c r="A15" s="253"/>
      <c r="B15" s="256" t="s">
        <v>650</v>
      </c>
      <c r="C15" s="257"/>
      <c r="D15" s="257"/>
      <c r="E15" s="257"/>
      <c r="F15" s="254">
        <v>15807.6</v>
      </c>
      <c r="G15" s="254">
        <v>15807.6</v>
      </c>
    </row>
    <row r="16" spans="1:7" ht="16.5" thickBot="1" x14ac:dyDescent="0.3">
      <c r="A16" s="253" t="s">
        <v>394</v>
      </c>
      <c r="B16" s="256" t="s">
        <v>651</v>
      </c>
      <c r="C16" s="254">
        <v>38021</v>
      </c>
      <c r="D16" s="254">
        <v>48757.9</v>
      </c>
      <c r="E16" s="254">
        <v>55334</v>
      </c>
      <c r="F16" s="254">
        <v>60440.2</v>
      </c>
      <c r="G16" s="254">
        <v>202553</v>
      </c>
    </row>
    <row r="17" spans="1:7" ht="32.25" thickBot="1" x14ac:dyDescent="0.3">
      <c r="A17" s="253" t="s">
        <v>625</v>
      </c>
      <c r="B17" s="256" t="s">
        <v>474</v>
      </c>
      <c r="C17" s="257"/>
      <c r="D17" s="257"/>
      <c r="E17" s="257"/>
      <c r="F17" s="257"/>
      <c r="G17" s="254">
        <v>0</v>
      </c>
    </row>
    <row r="18" spans="1:7" ht="32.25" thickBot="1" x14ac:dyDescent="0.3">
      <c r="A18" s="253" t="s">
        <v>626</v>
      </c>
      <c r="B18" s="260" t="s">
        <v>652</v>
      </c>
      <c r="C18" s="261">
        <v>37479.4</v>
      </c>
      <c r="D18" s="261">
        <v>48108.2</v>
      </c>
      <c r="E18" s="261">
        <v>54669.4</v>
      </c>
      <c r="F18" s="261">
        <v>59784</v>
      </c>
      <c r="G18" s="261">
        <v>200041</v>
      </c>
    </row>
    <row r="19" spans="1:7" ht="16.5" thickBot="1" x14ac:dyDescent="0.3">
      <c r="A19" s="253"/>
      <c r="B19" s="260" t="s">
        <v>653</v>
      </c>
      <c r="C19" s="261">
        <v>24774.400000000001</v>
      </c>
      <c r="D19" s="261">
        <v>28568.3</v>
      </c>
      <c r="E19" s="261">
        <v>30947.7</v>
      </c>
      <c r="F19" s="261">
        <v>30095.4</v>
      </c>
      <c r="G19" s="261">
        <v>114385.7</v>
      </c>
    </row>
    <row r="20" spans="1:7" ht="16.5" thickBot="1" x14ac:dyDescent="0.3">
      <c r="A20" s="253"/>
      <c r="B20" s="260" t="s">
        <v>654</v>
      </c>
      <c r="C20" s="261">
        <v>12704.9</v>
      </c>
      <c r="D20" s="261">
        <v>19539.900000000001</v>
      </c>
      <c r="E20" s="261">
        <v>23721.7</v>
      </c>
      <c r="F20" s="261">
        <v>29688.7</v>
      </c>
      <c r="G20" s="261">
        <v>85655.3</v>
      </c>
    </row>
    <row r="21" spans="1:7" ht="32.25" thickBot="1" x14ac:dyDescent="0.3">
      <c r="A21" s="253" t="s">
        <v>627</v>
      </c>
      <c r="B21" s="256" t="s">
        <v>655</v>
      </c>
      <c r="C21" s="254">
        <v>541.6</v>
      </c>
      <c r="D21" s="254">
        <v>649.70000000000005</v>
      </c>
      <c r="E21" s="254">
        <v>664.5</v>
      </c>
      <c r="F21" s="254">
        <v>656.1</v>
      </c>
      <c r="G21" s="254">
        <v>2512</v>
      </c>
    </row>
    <row r="22" spans="1:7" ht="16.5" thickBot="1" x14ac:dyDescent="0.3">
      <c r="A22" s="253" t="s">
        <v>656</v>
      </c>
      <c r="B22" s="256" t="s">
        <v>367</v>
      </c>
      <c r="C22" s="257"/>
      <c r="D22" s="258">
        <v>0</v>
      </c>
      <c r="E22" s="258">
        <v>0</v>
      </c>
      <c r="F22" s="258">
        <v>0</v>
      </c>
      <c r="G22" s="258">
        <v>0</v>
      </c>
    </row>
    <row r="23" spans="1:7" ht="16.5" thickBot="1" x14ac:dyDescent="0.3">
      <c r="A23" s="253" t="s">
        <v>400</v>
      </c>
      <c r="B23" s="256" t="s">
        <v>368</v>
      </c>
      <c r="C23" s="262"/>
      <c r="D23" s="263"/>
      <c r="E23" s="263"/>
      <c r="F23" s="263"/>
      <c r="G23" s="264">
        <v>0</v>
      </c>
    </row>
    <row r="24" spans="1:7" ht="16.5" thickBot="1" x14ac:dyDescent="0.3">
      <c r="A24" s="253" t="s">
        <v>628</v>
      </c>
      <c r="B24" s="256" t="s">
        <v>657</v>
      </c>
      <c r="C24" s="254">
        <v>53354.7</v>
      </c>
      <c r="D24" s="265">
        <v>31098.3</v>
      </c>
      <c r="E24" s="265">
        <v>30394.3</v>
      </c>
      <c r="F24" s="265">
        <v>27401</v>
      </c>
      <c r="G24" s="265">
        <v>142248.4</v>
      </c>
    </row>
    <row r="25" spans="1:7" ht="16.5" thickBot="1" x14ac:dyDescent="0.3">
      <c r="A25" s="253" t="s">
        <v>220</v>
      </c>
      <c r="B25" s="256" t="s">
        <v>369</v>
      </c>
      <c r="C25" s="257"/>
      <c r="D25" s="257"/>
      <c r="E25" s="257"/>
      <c r="F25" s="257"/>
      <c r="G25" s="254">
        <v>0</v>
      </c>
    </row>
    <row r="26" spans="1:7" ht="16.5" thickBot="1" x14ac:dyDescent="0.3">
      <c r="A26" s="253" t="s">
        <v>492</v>
      </c>
      <c r="B26" s="256" t="s">
        <v>658</v>
      </c>
      <c r="C26" s="254">
        <v>53354.7</v>
      </c>
      <c r="D26" s="254">
        <v>31098.3</v>
      </c>
      <c r="E26" s="254">
        <v>30394.3</v>
      </c>
      <c r="F26" s="254">
        <v>27401</v>
      </c>
      <c r="G26" s="254">
        <v>142248.4</v>
      </c>
    </row>
    <row r="27" spans="1:7" ht="16.5" thickBot="1" x14ac:dyDescent="0.3">
      <c r="A27" s="253"/>
      <c r="B27" s="256" t="s">
        <v>659</v>
      </c>
      <c r="C27" s="254">
        <v>53354.7</v>
      </c>
      <c r="D27" s="254">
        <v>31098.3</v>
      </c>
      <c r="E27" s="254">
        <v>30394.3</v>
      </c>
      <c r="F27" s="254">
        <v>27401</v>
      </c>
      <c r="G27" s="254">
        <v>142248.4</v>
      </c>
    </row>
    <row r="28" spans="1:7" ht="16.5" thickBot="1" x14ac:dyDescent="0.3">
      <c r="A28" s="253"/>
      <c r="B28" s="256" t="s">
        <v>660</v>
      </c>
      <c r="C28" s="254">
        <v>0</v>
      </c>
      <c r="D28" s="254">
        <v>0</v>
      </c>
      <c r="E28" s="254">
        <v>0</v>
      </c>
      <c r="F28" s="254">
        <v>0</v>
      </c>
      <c r="G28" s="254">
        <v>0</v>
      </c>
    </row>
    <row r="29" spans="1:7" ht="16.5" thickBot="1" x14ac:dyDescent="0.3">
      <c r="A29" s="253" t="s">
        <v>661</v>
      </c>
      <c r="B29" s="256" t="s">
        <v>662</v>
      </c>
      <c r="C29" s="257"/>
      <c r="D29" s="257"/>
      <c r="E29" s="257"/>
      <c r="F29" s="257"/>
      <c r="G29" s="254">
        <v>0</v>
      </c>
    </row>
    <row r="30" spans="1:7" ht="16.5" thickBot="1" x14ac:dyDescent="0.3">
      <c r="A30" s="253" t="s">
        <v>629</v>
      </c>
      <c r="B30" s="256" t="s">
        <v>370</v>
      </c>
      <c r="C30" s="257"/>
      <c r="D30" s="257"/>
      <c r="E30" s="257"/>
      <c r="F30" s="257"/>
      <c r="G30" s="254">
        <v>0</v>
      </c>
    </row>
    <row r="31" spans="1:7" ht="16.5" thickBot="1" x14ac:dyDescent="0.3">
      <c r="A31" s="253" t="s">
        <v>663</v>
      </c>
      <c r="B31" s="256" t="s">
        <v>664</v>
      </c>
      <c r="C31" s="254">
        <v>79431.100000000006</v>
      </c>
      <c r="D31" s="254">
        <v>79074.2</v>
      </c>
      <c r="E31" s="254">
        <v>38617</v>
      </c>
      <c r="F31" s="254">
        <v>37824</v>
      </c>
      <c r="G31" s="254">
        <v>234946.2</v>
      </c>
    </row>
    <row r="32" spans="1:7" ht="16.5" thickBot="1" x14ac:dyDescent="0.3">
      <c r="A32" s="253" t="s">
        <v>421</v>
      </c>
      <c r="B32" s="256" t="s">
        <v>372</v>
      </c>
      <c r="C32" s="254">
        <v>55900.9</v>
      </c>
      <c r="D32" s="254">
        <v>40560.199999999997</v>
      </c>
      <c r="E32" s="254">
        <v>0</v>
      </c>
      <c r="F32" s="254">
        <v>0</v>
      </c>
      <c r="G32" s="254">
        <v>96461.1</v>
      </c>
    </row>
    <row r="33" spans="1:7" ht="16.5" thickBot="1" x14ac:dyDescent="0.3">
      <c r="A33" s="253" t="s">
        <v>630</v>
      </c>
      <c r="B33" s="256" t="s">
        <v>373</v>
      </c>
      <c r="C33" s="257"/>
      <c r="D33" s="257"/>
      <c r="E33" s="257"/>
      <c r="F33" s="257"/>
      <c r="G33" s="254">
        <v>0</v>
      </c>
    </row>
    <row r="34" spans="1:7" ht="16.5" thickBot="1" x14ac:dyDescent="0.3">
      <c r="A34" s="253" t="s">
        <v>631</v>
      </c>
      <c r="B34" s="256" t="s">
        <v>374</v>
      </c>
      <c r="C34" s="257"/>
      <c r="D34" s="257"/>
      <c r="E34" s="257"/>
      <c r="F34" s="257"/>
      <c r="G34" s="254">
        <v>0</v>
      </c>
    </row>
    <row r="35" spans="1:7" ht="16.5" thickBot="1" x14ac:dyDescent="0.3">
      <c r="A35" s="253" t="s">
        <v>632</v>
      </c>
      <c r="B35" s="256" t="s">
        <v>375</v>
      </c>
      <c r="C35" s="254">
        <v>23530.1</v>
      </c>
      <c r="D35" s="254">
        <v>38514</v>
      </c>
      <c r="E35" s="254">
        <v>38617</v>
      </c>
      <c r="F35" s="254">
        <v>37824</v>
      </c>
      <c r="G35" s="254">
        <v>138485.1</v>
      </c>
    </row>
    <row r="36" spans="1:7" ht="16.5" thickBot="1" x14ac:dyDescent="0.3">
      <c r="A36" s="253"/>
      <c r="B36" s="256" t="s">
        <v>376</v>
      </c>
      <c r="C36" s="254">
        <v>23530.1</v>
      </c>
      <c r="D36" s="254">
        <v>38514</v>
      </c>
      <c r="E36" s="254">
        <v>38617</v>
      </c>
      <c r="F36" s="254">
        <v>37824</v>
      </c>
      <c r="G36" s="254">
        <v>138485.1</v>
      </c>
    </row>
    <row r="37" spans="1:7" ht="32.25" thickBot="1" x14ac:dyDescent="0.3">
      <c r="A37" s="253"/>
      <c r="B37" s="256" t="s">
        <v>377</v>
      </c>
      <c r="C37" s="257"/>
      <c r="D37" s="257"/>
      <c r="E37" s="257"/>
      <c r="F37" s="257"/>
      <c r="G37" s="254">
        <v>0</v>
      </c>
    </row>
    <row r="38" spans="1:7" ht="16.5" thickBot="1" x14ac:dyDescent="0.3">
      <c r="A38" s="253"/>
      <c r="B38" s="256" t="s">
        <v>378</v>
      </c>
      <c r="C38" s="257"/>
      <c r="D38" s="257"/>
      <c r="E38" s="257"/>
      <c r="F38" s="257"/>
      <c r="G38" s="254">
        <v>0</v>
      </c>
    </row>
    <row r="39" spans="1:7" ht="32.25" thickBot="1" x14ac:dyDescent="0.3">
      <c r="A39" s="253"/>
      <c r="B39" s="259" t="s">
        <v>379</v>
      </c>
      <c r="C39" s="257"/>
      <c r="D39" s="257"/>
      <c r="E39" s="257"/>
      <c r="F39" s="257"/>
      <c r="G39" s="254">
        <v>0</v>
      </c>
    </row>
    <row r="40" spans="1:7" ht="16.5" thickBot="1" x14ac:dyDescent="0.3">
      <c r="A40" s="253" t="s">
        <v>633</v>
      </c>
      <c r="B40" s="256" t="s">
        <v>380</v>
      </c>
      <c r="C40" s="257"/>
      <c r="D40" s="257"/>
      <c r="E40" s="257"/>
      <c r="F40" s="257"/>
      <c r="G40" s="254">
        <v>0</v>
      </c>
    </row>
    <row r="41" spans="1:7" ht="16.5" thickBot="1" x14ac:dyDescent="0.3">
      <c r="A41" s="253" t="s">
        <v>634</v>
      </c>
      <c r="B41" s="256" t="s">
        <v>381</v>
      </c>
      <c r="C41" s="257"/>
      <c r="D41" s="257"/>
      <c r="E41" s="257"/>
      <c r="F41" s="257"/>
      <c r="G41" s="254">
        <v>0</v>
      </c>
    </row>
    <row r="42" spans="1:7" ht="16.5" thickBot="1" x14ac:dyDescent="0.3">
      <c r="A42" s="253" t="s">
        <v>635</v>
      </c>
      <c r="B42" s="256" t="s">
        <v>382</v>
      </c>
      <c r="C42" s="257"/>
      <c r="D42" s="257"/>
      <c r="E42" s="257"/>
      <c r="F42" s="257"/>
      <c r="G42" s="254">
        <v>0</v>
      </c>
    </row>
    <row r="43" spans="1:7" ht="16.5" thickBot="1" x14ac:dyDescent="0.3">
      <c r="A43" s="253" t="s">
        <v>665</v>
      </c>
      <c r="B43" s="256" t="s">
        <v>666</v>
      </c>
      <c r="C43" s="254">
        <v>177804.3</v>
      </c>
      <c r="D43" s="254">
        <v>165103.20000000001</v>
      </c>
      <c r="E43" s="254">
        <v>144082.29999999999</v>
      </c>
      <c r="F43" s="254">
        <v>190896.9</v>
      </c>
      <c r="G43" s="254">
        <v>677886.8</v>
      </c>
    </row>
    <row r="44" spans="1:7" ht="16.5" thickBot="1" x14ac:dyDescent="0.3">
      <c r="A44" s="253" t="s">
        <v>667</v>
      </c>
      <c r="B44" s="256" t="s">
        <v>668</v>
      </c>
      <c r="C44" s="254">
        <v>0</v>
      </c>
      <c r="D44" s="254">
        <v>0</v>
      </c>
      <c r="E44" s="254">
        <v>0</v>
      </c>
      <c r="F44" s="254">
        <v>0</v>
      </c>
      <c r="G44" s="254">
        <v>0</v>
      </c>
    </row>
  </sheetData>
  <customSheetViews>
    <customSheetView guid="{03A69330-1DDB-4DC7-AAC1-BA7CE85DAE66}" state="hidden">
      <selection activeCell="O20" sqref="O20"/>
      <pageMargins left="0.7" right="0.7" top="0.75" bottom="0.75" header="0.3" footer="0.3"/>
    </customSheetView>
    <customSheetView guid="{3D9D7480-27FA-4254-B33E-217B8A2B23FC}" showPageBreaks="1" state="hidden">
      <selection activeCell="O20" sqref="O20"/>
      <pageMargins left="0.7" right="0.7" top="0.75" bottom="0.75" header="0.3" footer="0.3"/>
      <pageSetup paperSize="9" orientation="portrait" r:id="rId1"/>
    </customSheetView>
    <customSheetView guid="{9F3911BC-3713-4398-AB06-DCDE4D55475F}" state="hidden">
      <selection activeCell="O20" sqref="O20"/>
      <pageMargins left="0.7" right="0.7" top="0.75" bottom="0.75" header="0.3" footer="0.3"/>
    </customSheetView>
  </customSheetViews>
  <phoneticPr fontId="0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4</vt:i4>
      </vt:variant>
      <vt:variant>
        <vt:lpstr>Именованные диапазоны</vt:lpstr>
      </vt:variant>
      <vt:variant>
        <vt:i4>1</vt:i4>
      </vt:variant>
    </vt:vector>
  </HeadingPairs>
  <TitlesOfParts>
    <vt:vector size="5" baseType="lpstr">
      <vt:lpstr>Передвижная энергетика 1</vt:lpstr>
      <vt:lpstr>ФЭМ</vt:lpstr>
      <vt:lpstr>проч</vt:lpstr>
      <vt:lpstr>Росэнергоатом</vt:lpstr>
      <vt:lpstr>ФЭМ!Область_печати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Марина В. Менская</dc:creator>
  <cp:lastModifiedBy>MenskayaMV</cp:lastModifiedBy>
  <cp:lastPrinted>2023-03-03T06:47:53Z</cp:lastPrinted>
  <dcterms:created xsi:type="dcterms:W3CDTF">2015-09-16T07:43:55Z</dcterms:created>
  <dcterms:modified xsi:type="dcterms:W3CDTF">2023-03-03T07:03:09Z</dcterms:modified>
</cp:coreProperties>
</file>