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ПТО\Рабочие документы ПТО\2022 год\Галкин\Отчет Минпром и Комитет\2022 год\Минпром\III квартал\Качалов А.Ф\"/>
    </mc:Choice>
  </mc:AlternateContent>
  <xr:revisionPtr revIDLastSave="0" documentId="13_ncr:1_{973FDFD4-FE22-43F5-8F7F-A1D2022F7E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Лист1!$A$15:$BC$15</definedName>
    <definedName name="_xlnm.Print_Area" localSheetId="0">Лист1!$A$1:$BC$127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04" i="1" l="1"/>
  <c r="L104" i="1"/>
  <c r="L18" i="1" s="1"/>
  <c r="O104" i="1"/>
  <c r="P104" i="1"/>
  <c r="P18" i="1" s="1"/>
  <c r="Q104" i="1"/>
  <c r="Q18" i="1" s="1"/>
  <c r="S104" i="1"/>
  <c r="T104" i="1"/>
  <c r="U104" i="1"/>
  <c r="U18" i="1" s="1"/>
  <c r="V104" i="1"/>
  <c r="W104" i="1"/>
  <c r="X104" i="1"/>
  <c r="Y104" i="1"/>
  <c r="Z104" i="1"/>
  <c r="AA104" i="1"/>
  <c r="AB104" i="1"/>
  <c r="AC104" i="1"/>
  <c r="J100" i="1"/>
  <c r="K100" i="1"/>
  <c r="L100" i="1"/>
  <c r="M100" i="1"/>
  <c r="M98" i="1" s="1"/>
  <c r="N100" i="1"/>
  <c r="O100" i="1"/>
  <c r="P100" i="1"/>
  <c r="Q100" i="1"/>
  <c r="Q98" i="1" s="1"/>
  <c r="R100" i="1"/>
  <c r="S100" i="1"/>
  <c r="T100" i="1"/>
  <c r="U100" i="1"/>
  <c r="U98" i="1" s="1"/>
  <c r="V100" i="1"/>
  <c r="X100" i="1"/>
  <c r="Y100" i="1"/>
  <c r="Z100" i="1"/>
  <c r="Z98" i="1" s="1"/>
  <c r="AA100" i="1"/>
  <c r="AB100" i="1"/>
  <c r="AC100" i="1"/>
  <c r="J98" i="1"/>
  <c r="K98" i="1"/>
  <c r="L98" i="1"/>
  <c r="N98" i="1"/>
  <c r="O98" i="1"/>
  <c r="P98" i="1"/>
  <c r="R98" i="1"/>
  <c r="S98" i="1"/>
  <c r="T98" i="1"/>
  <c r="V98" i="1"/>
  <c r="X98" i="1"/>
  <c r="Y98" i="1"/>
  <c r="AA98" i="1"/>
  <c r="AB98" i="1"/>
  <c r="AC98" i="1"/>
  <c r="J88" i="1"/>
  <c r="K88" i="1"/>
  <c r="K63" i="1" s="1"/>
  <c r="L88" i="1"/>
  <c r="M88" i="1"/>
  <c r="N88" i="1"/>
  <c r="O88" i="1"/>
  <c r="O63" i="1" s="1"/>
  <c r="P88" i="1"/>
  <c r="Q88" i="1"/>
  <c r="R88" i="1"/>
  <c r="S88" i="1"/>
  <c r="S63" i="1" s="1"/>
  <c r="U88" i="1"/>
  <c r="X88" i="1"/>
  <c r="Y88" i="1"/>
  <c r="Z88" i="1"/>
  <c r="Z63" i="1" s="1"/>
  <c r="AA88" i="1"/>
  <c r="AB88" i="1"/>
  <c r="AC88" i="1"/>
  <c r="J64" i="1"/>
  <c r="J63" i="1" s="1"/>
  <c r="K64" i="1"/>
  <c r="L64" i="1"/>
  <c r="M64" i="1"/>
  <c r="N64" i="1"/>
  <c r="N63" i="1" s="1"/>
  <c r="O64" i="1"/>
  <c r="P64" i="1"/>
  <c r="Q64" i="1"/>
  <c r="R64" i="1"/>
  <c r="R63" i="1" s="1"/>
  <c r="S64" i="1"/>
  <c r="U64" i="1"/>
  <c r="V64" i="1"/>
  <c r="X64" i="1"/>
  <c r="X63" i="1" s="1"/>
  <c r="Y64" i="1"/>
  <c r="Z64" i="1"/>
  <c r="AA64" i="1"/>
  <c r="AB64" i="1"/>
  <c r="AB63" i="1" s="1"/>
  <c r="AC64" i="1"/>
  <c r="L63" i="1"/>
  <c r="M63" i="1"/>
  <c r="P63" i="1"/>
  <c r="Q63" i="1"/>
  <c r="U63" i="1"/>
  <c r="Y63" i="1"/>
  <c r="AA63" i="1"/>
  <c r="AC63" i="1"/>
  <c r="K51" i="1"/>
  <c r="L51" i="1"/>
  <c r="N51" i="1"/>
  <c r="O51" i="1"/>
  <c r="P51" i="1"/>
  <c r="Q51" i="1"/>
  <c r="R51" i="1"/>
  <c r="S51" i="1"/>
  <c r="T51" i="1"/>
  <c r="U51" i="1"/>
  <c r="U21" i="1" s="1"/>
  <c r="V51" i="1"/>
  <c r="X51" i="1"/>
  <c r="Y51" i="1"/>
  <c r="Z51" i="1"/>
  <c r="Z21" i="1" s="1"/>
  <c r="AA51" i="1"/>
  <c r="AB51" i="1"/>
  <c r="AC51" i="1"/>
  <c r="K22" i="1"/>
  <c r="K21" i="1" s="1"/>
  <c r="L22" i="1"/>
  <c r="N22" i="1"/>
  <c r="O22" i="1"/>
  <c r="P22" i="1"/>
  <c r="Q22" i="1"/>
  <c r="S22" i="1"/>
  <c r="U22" i="1"/>
  <c r="V22" i="1"/>
  <c r="X22" i="1"/>
  <c r="Y22" i="1"/>
  <c r="Z22" i="1"/>
  <c r="AA22" i="1"/>
  <c r="AA21" i="1" s="1"/>
  <c r="AB22" i="1"/>
  <c r="AC22" i="1"/>
  <c r="O21" i="1"/>
  <c r="S21" i="1"/>
  <c r="X21" i="1"/>
  <c r="K18" i="1"/>
  <c r="O18" i="1"/>
  <c r="S18" i="1"/>
  <c r="T18" i="1"/>
  <c r="V18" i="1"/>
  <c r="W18" i="1"/>
  <c r="X18" i="1"/>
  <c r="H33" i="1"/>
  <c r="R108" i="1"/>
  <c r="R104" i="1" s="1"/>
  <c r="R18" i="1" s="1"/>
  <c r="H108" i="1"/>
  <c r="W101" i="1"/>
  <c r="W100" i="1" s="1"/>
  <c r="W98" i="1" s="1"/>
  <c r="H101" i="1"/>
  <c r="V91" i="1"/>
  <c r="T91" i="1"/>
  <c r="V90" i="1"/>
  <c r="V88" i="1" s="1"/>
  <c r="V63" i="1" s="1"/>
  <c r="T90" i="1"/>
  <c r="W86" i="1"/>
  <c r="T86" i="1"/>
  <c r="W84" i="1"/>
  <c r="T84" i="1"/>
  <c r="W82" i="1"/>
  <c r="T82" i="1"/>
  <c r="W81" i="1"/>
  <c r="T81" i="1"/>
  <c r="W79" i="1"/>
  <c r="T79" i="1"/>
  <c r="W77" i="1"/>
  <c r="T77" i="1"/>
  <c r="W74" i="1"/>
  <c r="T74" i="1"/>
  <c r="W73" i="1"/>
  <c r="T73" i="1"/>
  <c r="W72" i="1"/>
  <c r="T72" i="1"/>
  <c r="W71" i="1"/>
  <c r="T71" i="1"/>
  <c r="W69" i="1"/>
  <c r="T69" i="1"/>
  <c r="W68" i="1"/>
  <c r="T68" i="1"/>
  <c r="W66" i="1"/>
  <c r="T66" i="1"/>
  <c r="W65" i="1"/>
  <c r="W64" i="1" s="1"/>
  <c r="T65" i="1"/>
  <c r="W54" i="1"/>
  <c r="W51" i="1" s="1"/>
  <c r="H54" i="1"/>
  <c r="E22" i="1"/>
  <c r="T47" i="1"/>
  <c r="T22" i="1" s="1"/>
  <c r="T21" i="1" s="1"/>
  <c r="H47" i="1"/>
  <c r="W47" i="1" s="1"/>
  <c r="R26" i="1"/>
  <c r="R22" i="1" s="1"/>
  <c r="H26" i="1"/>
  <c r="V21" i="1" l="1"/>
  <c r="Q21" i="1"/>
  <c r="L21" i="1"/>
  <c r="L20" i="1" s="1"/>
  <c r="L17" i="1" s="1"/>
  <c r="L15" i="1" s="1"/>
  <c r="R21" i="1"/>
  <c r="R20" i="1" s="1"/>
  <c r="R17" i="1" s="1"/>
  <c r="R15" i="1" s="1"/>
  <c r="N21" i="1"/>
  <c r="Z20" i="1"/>
  <c r="Z17" i="1" s="1"/>
  <c r="K20" i="1"/>
  <c r="K17" i="1" s="1"/>
  <c r="K15" i="1" s="1"/>
  <c r="Q20" i="1"/>
  <c r="Q17" i="1" s="1"/>
  <c r="Q15" i="1" s="1"/>
  <c r="T64" i="1"/>
  <c r="T88" i="1"/>
  <c r="AC21" i="1"/>
  <c r="AC20" i="1" s="1"/>
  <c r="AC17" i="1" s="1"/>
  <c r="Y21" i="1"/>
  <c r="Y20" i="1" s="1"/>
  <c r="Y17" i="1" s="1"/>
  <c r="P21" i="1"/>
  <c r="P20" i="1" s="1"/>
  <c r="P17" i="1" s="1"/>
  <c r="P15" i="1" s="1"/>
  <c r="N20" i="1"/>
  <c r="N17" i="1" s="1"/>
  <c r="AB21" i="1"/>
  <c r="AB20" i="1" s="1"/>
  <c r="AB17" i="1" s="1"/>
  <c r="U20" i="1"/>
  <c r="U17" i="1" s="1"/>
  <c r="U15" i="1" s="1"/>
  <c r="S20" i="1"/>
  <c r="S17" i="1" s="1"/>
  <c r="V20" i="1"/>
  <c r="V17" i="1" s="1"/>
  <c r="V15" i="1" s="1"/>
  <c r="AA20" i="1"/>
  <c r="AA17" i="1" s="1"/>
  <c r="O20" i="1"/>
  <c r="O17" i="1" s="1"/>
  <c r="O15" i="1" s="1"/>
  <c r="X20" i="1"/>
  <c r="X17" i="1" s="1"/>
  <c r="X15" i="1" s="1"/>
  <c r="S15" i="1"/>
  <c r="W91" i="1"/>
  <c r="W90" i="1"/>
  <c r="W88" i="1" s="1"/>
  <c r="W63" i="1" s="1"/>
  <c r="T63" i="1" l="1"/>
  <c r="T20" i="1" s="1"/>
  <c r="T17" i="1" s="1"/>
  <c r="T15" i="1" s="1"/>
  <c r="H49" i="1" l="1"/>
  <c r="H45" i="1"/>
  <c r="H44" i="1"/>
  <c r="H43" i="1"/>
  <c r="H42" i="1"/>
  <c r="H40" i="1"/>
  <c r="H39" i="1"/>
  <c r="H38" i="1"/>
  <c r="H37" i="1"/>
  <c r="H35" i="1"/>
  <c r="H31" i="1"/>
  <c r="H30" i="1"/>
  <c r="H29" i="1"/>
  <c r="H28" i="1"/>
  <c r="W49" i="1"/>
  <c r="W45" i="1"/>
  <c r="W44" i="1"/>
  <c r="W43" i="1"/>
  <c r="W42" i="1"/>
  <c r="W40" i="1"/>
  <c r="W39" i="1"/>
  <c r="W38" i="1"/>
  <c r="W37" i="1"/>
  <c r="W35" i="1"/>
  <c r="W31" i="1"/>
  <c r="W30" i="1"/>
  <c r="W29" i="1"/>
  <c r="W28" i="1"/>
  <c r="W27" i="1"/>
  <c r="H27" i="1"/>
  <c r="W25" i="1"/>
  <c r="H25" i="1"/>
  <c r="Y18" i="1"/>
  <c r="Y15" i="1" s="1"/>
  <c r="Z18" i="1"/>
  <c r="Z15" i="1" s="1"/>
  <c r="AA18" i="1"/>
  <c r="AA15" i="1" s="1"/>
  <c r="AB18" i="1"/>
  <c r="AB15" i="1" s="1"/>
  <c r="AC18" i="1"/>
  <c r="AC15" i="1" s="1"/>
  <c r="W50" i="1"/>
  <c r="H50" i="1"/>
  <c r="W22" i="1" l="1"/>
  <c r="W21" i="1" s="1"/>
  <c r="W20" i="1" s="1"/>
  <c r="W17" i="1" s="1"/>
  <c r="W15" i="1" s="1"/>
  <c r="H22" i="1"/>
  <c r="I104" i="1" l="1"/>
  <c r="I100" i="1"/>
  <c r="I98" i="1" s="1"/>
  <c r="I88" i="1"/>
  <c r="I64" i="1"/>
  <c r="E104" i="1"/>
  <c r="E18" i="1" s="1"/>
  <c r="F104" i="1"/>
  <c r="F18" i="1" s="1"/>
  <c r="G104" i="1"/>
  <c r="G18" i="1" s="1"/>
  <c r="H104" i="1"/>
  <c r="H18" i="1" s="1"/>
  <c r="E100" i="1"/>
  <c r="E98" i="1" s="1"/>
  <c r="F100" i="1"/>
  <c r="F98" i="1" s="1"/>
  <c r="G100" i="1"/>
  <c r="G98" i="1" s="1"/>
  <c r="H100" i="1"/>
  <c r="H98" i="1" s="1"/>
  <c r="E88" i="1"/>
  <c r="F88" i="1"/>
  <c r="G88" i="1"/>
  <c r="H88" i="1"/>
  <c r="E64" i="1"/>
  <c r="E63" i="1" s="1"/>
  <c r="F64" i="1"/>
  <c r="F63" i="1" s="1"/>
  <c r="G64" i="1"/>
  <c r="G63" i="1" s="1"/>
  <c r="H64" i="1"/>
  <c r="E51" i="1"/>
  <c r="F51" i="1"/>
  <c r="G51" i="1"/>
  <c r="H51" i="1"/>
  <c r="I51" i="1"/>
  <c r="E21" i="1"/>
  <c r="F22" i="1"/>
  <c r="G22" i="1"/>
  <c r="G21" i="1" s="1"/>
  <c r="I22" i="1"/>
  <c r="I21" i="1" s="1"/>
  <c r="I18" i="1"/>
  <c r="I63" i="1" l="1"/>
  <c r="I20" i="1" s="1"/>
  <c r="I17" i="1" s="1"/>
  <c r="I15" i="1" s="1"/>
  <c r="H63" i="1"/>
  <c r="H21" i="1"/>
  <c r="G20" i="1"/>
  <c r="G17" i="1" s="1"/>
  <c r="G15" i="1" s="1"/>
  <c r="E20" i="1"/>
  <c r="E17" i="1" s="1"/>
  <c r="E15" i="1" s="1"/>
  <c r="F21" i="1"/>
  <c r="F20" i="1" s="1"/>
  <c r="F17" i="1" s="1"/>
  <c r="F15" i="1" s="1"/>
  <c r="H20" i="1" l="1"/>
  <c r="H17" i="1" s="1"/>
  <c r="H15" i="1" s="1"/>
  <c r="J114" i="1"/>
  <c r="J110" i="1"/>
  <c r="J105" i="1"/>
  <c r="J104" i="1" s="1"/>
  <c r="J18" i="1" s="1"/>
  <c r="J62" i="1"/>
  <c r="M62" i="1" s="1"/>
  <c r="J52" i="1"/>
  <c r="J59" i="1"/>
  <c r="M59" i="1" s="1"/>
  <c r="J58" i="1"/>
  <c r="M58" i="1" s="1"/>
  <c r="J36" i="1"/>
  <c r="M36" i="1" s="1"/>
  <c r="J33" i="1"/>
  <c r="D103" i="1"/>
  <c r="D102" i="1"/>
  <c r="D101" i="1"/>
  <c r="D64" i="1"/>
  <c r="D34" i="1"/>
  <c r="D33" i="1"/>
  <c r="D32" i="1"/>
  <c r="D31" i="1"/>
  <c r="D30" i="1"/>
  <c r="D29" i="1"/>
  <c r="D28" i="1"/>
  <c r="D27" i="1"/>
  <c r="D26" i="1"/>
  <c r="D25" i="1"/>
  <c r="D24" i="1"/>
  <c r="D23" i="1"/>
  <c r="M33" i="1" l="1"/>
  <c r="M22" i="1" s="1"/>
  <c r="J22" i="1"/>
  <c r="M52" i="1"/>
  <c r="M51" i="1" s="1"/>
  <c r="M21" i="1" s="1"/>
  <c r="M20" i="1" s="1"/>
  <c r="M17" i="1" s="1"/>
  <c r="J51" i="1"/>
  <c r="D22" i="1"/>
  <c r="D100" i="1"/>
  <c r="D98" i="1" s="1"/>
  <c r="D51" i="1"/>
  <c r="D21" i="1" s="1"/>
  <c r="D88" i="1"/>
  <c r="D63" i="1" s="1"/>
  <c r="D104" i="1"/>
  <c r="D18" i="1" s="1"/>
  <c r="N114" i="1"/>
  <c r="N104" i="1" s="1"/>
  <c r="N18" i="1" s="1"/>
  <c r="N15" i="1" s="1"/>
  <c r="M105" i="1"/>
  <c r="M104" i="1" s="1"/>
  <c r="M18" i="1" s="1"/>
  <c r="J21" i="1"/>
  <c r="J20" i="1" s="1"/>
  <c r="J17" i="1" s="1"/>
  <c r="J15" i="1" s="1"/>
  <c r="M110" i="1"/>
  <c r="M15" i="1" l="1"/>
  <c r="D20" i="1"/>
  <c r="D17" i="1" s="1"/>
  <c r="D15" i="1" s="1"/>
</calcChain>
</file>

<file path=xl/sharedStrings.xml><?xml version="1.0" encoding="utf-8"?>
<sst xmlns="http://schemas.openxmlformats.org/spreadsheetml/2006/main" count="374" uniqueCount="319">
  <si>
    <t xml:space="preserve"> </t>
  </si>
  <si>
    <t>Приложение  № 17</t>
  </si>
  <si>
    <t>к приказу Минэнерго России</t>
  </si>
  <si>
    <t>от «25» апреля 2018 г. № 320</t>
  </si>
  <si>
    <t>Форма 17. Отчет об исполнении основных этапов работ по инвестиционным проектам инвестиционной программы</t>
  </si>
  <si>
    <t>Отчет о реализации инвестиционной программы АО "Облкоммунэнерго"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</si>
  <si>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</si>
  <si>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</si>
  <si>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</si>
  <si>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</si>
  <si>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</si>
  <si>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</si>
  <si>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</si>
  <si>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</si>
  <si>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</si>
  <si>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</si>
  <si>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</si>
  <si>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Проектно-изыскательные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</si>
  <si>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</si>
  <si>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</si>
  <si>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</si>
  <si>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</si>
  <si>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</si>
  <si>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</si>
  <si>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</si>
  <si>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</si>
  <si>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</si>
  <si>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</si>
  <si>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</si>
  <si>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</si>
  <si>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</si>
  <si>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</si>
  <si>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</si>
  <si>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</si>
  <si>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</si>
  <si>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</si>
  <si>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</si>
  <si>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</si>
  <si>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</si>
  <si>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</si>
  <si>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</si>
  <si>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</si>
  <si>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</si>
  <si>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</si>
  <si>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</si>
  <si>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</si>
  <si>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</si>
  <si>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</si>
  <si>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</si>
  <si>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</si>
  <si>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</si>
  <si>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</si>
  <si>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</si>
  <si>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</si>
  <si>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</si>
  <si>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</si>
  <si>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</si>
  <si>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</si>
  <si>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</si>
  <si>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</si>
  <si>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</si>
  <si>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</si>
  <si>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</si>
  <si>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</si>
  <si>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</si>
  <si>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</si>
  <si>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</si>
  <si>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1.2.1.2.8</t>
  </si>
  <si>
    <t>1.2.1.2.9</t>
  </si>
  <si>
    <t>1.2.1.2.10</t>
  </si>
  <si>
    <t>1.2.1.2.11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</si>
  <si>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</si>
  <si>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</si>
  <si>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</si>
  <si>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</si>
  <si>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</si>
  <si>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</si>
  <si>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</si>
  <si>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</si>
  <si>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</si>
  <si>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</si>
  <si>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</si>
  <si>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</si>
  <si>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</si>
  <si>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</si>
  <si>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</si>
  <si>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</si>
  <si>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</si>
  <si>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</si>
  <si>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</si>
  <si>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</si>
  <si>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</si>
  <si>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</si>
  <si>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</si>
  <si>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</si>
  <si>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</si>
  <si>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</si>
  <si>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</si>
  <si>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1.2.2.2</t>
  </si>
  <si>
    <t>Модернизация, техническое перевооружение линий электропередачи, всего, в том числе: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</si>
  <si>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</si>
  <si>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</si>
  <si>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</si>
  <si>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</si>
  <si>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</si>
  <si>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</si>
  <si>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</si>
  <si>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</si>
  <si>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</si>
  <si>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</si>
  <si>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</si>
  <si>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</si>
  <si>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</si>
  <si>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</si>
  <si>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«Установка приборов учета, класс напряжения 6 (10) кВ, всего, в том числе:»</t>
  </si>
  <si>
    <t>1.2.3.2.1</t>
  </si>
  <si>
    <t>1.2.3.2.2</t>
  </si>
  <si>
    <t>1.2.3.2.3</t>
  </si>
  <si>
    <t>1.6</t>
  </si>
  <si>
    <t>Прочие инвестиционные проекты, всего, в том числе: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</si>
  <si>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</si>
  <si>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</si>
  <si>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</si>
  <si>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</si>
  <si>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</si>
  <si>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</si>
  <si>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</si>
  <si>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</si>
  <si>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</si>
  <si>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</si>
  <si>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</si>
  <si>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</si>
  <si>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Год раскрытия информации: 2022 год</t>
  </si>
  <si>
    <t>Финансирование капитальных вложений 2022 года, млн. рублей (с НДС)</t>
  </si>
  <si>
    <t>1.2.1.1.23</t>
  </si>
  <si>
    <t>1.2.1.1.24</t>
  </si>
  <si>
    <t>1.2.1.1.25</t>
  </si>
  <si>
    <t>1.2.1.1.26</t>
  </si>
  <si>
    <t>1.2.1.1.27</t>
  </si>
  <si>
    <t>Главный инженер</t>
  </si>
  <si>
    <t>А.Ф.Качалов</t>
  </si>
  <si>
    <t>Исп. М.Г. Галкин, М.В. Менская</t>
  </si>
  <si>
    <t>Изготовление ГКТП-250 кВА взамен ТП-201 Аркадакские ГЭС</t>
  </si>
  <si>
    <t>ТП №4.101 «ГПТУ-15» замена силового оборудования РУ-0,4/10 кВ Балашовские МЭС</t>
  </si>
  <si>
    <t>ТП №7.15 «Библиотека» замена силового оборудования РУ-0,4/10 кВ  Балашовские МЭС</t>
  </si>
  <si>
    <t>Изготовление ГКТП-630 кВА взамен ТП-161 Вольские ГЭС</t>
  </si>
  <si>
    <t>ЗТП-11 "Центральная котельная" замена силового оборудования РУ-0,4/10 кВ Калининское отделение Балашовских МЭС</t>
  </si>
  <si>
    <t>Изготовление ГКТП-250 кВА взамен ТП-55 Краснокутское отделение Энгельсских МЭС</t>
  </si>
  <si>
    <t>Изготовление ГКТП-250 кВА взамен ТП-33 Новоузенские ГЭС</t>
  </si>
  <si>
    <t>Изготовление ГКТП-250 кВА взамен ТП-14 Озинские МЭС</t>
  </si>
  <si>
    <t>Изготовление ГКТП-250 кВА взамен ТП-46 Дергачесвское отделение Озинских МЭС</t>
  </si>
  <si>
    <t>Проектируемая КТП на ф. "Центр" Петровские ГЭС</t>
  </si>
  <si>
    <t>Изготовление ГКТП-630 кВА взамен ТП-15  Пугачевские ГЭС</t>
  </si>
  <si>
    <t>Изготовление ГКТП-630 кВА взамен ТП-109 Ровенское отделение Энгельсских МЭС</t>
  </si>
  <si>
    <t>РП-3 (первая секция шин Ф№1009) замена МВ на ВВ с ячейками, шинный мост между I и II секциями (1 ввод, 1 отходящая, 1 секционный выключатель) Аткарские ГЭС</t>
  </si>
  <si>
    <t>РП/ТП-17 РУ-6кВ реконструкция ячеек 6 кВ, замена МВ на ВВ  Балаковские ГЭС</t>
  </si>
  <si>
    <t>ТП-Ленина ввод Ф-1011 ввод Ф1017 Балашовские МЭС</t>
  </si>
  <si>
    <t>РП №1 Замена маслянных выключателей на вакуумные 2 отходящие линии без замены ячеек Клиннское отделение Балашовских МЭС</t>
  </si>
  <si>
    <t>РП-200  замена МВ на ВВ с ячейками Вольские ГЭС</t>
  </si>
  <si>
    <t>РП Элеватор замена МВ на ВВ с БМРЗ без замены ячеек Мокроусское отделение Ершовских МЭС</t>
  </si>
  <si>
    <t xml:space="preserve"> Изготовление КРУН-КСО/СВЛ-6 кВ проходного типа, с вакуумным выключателем  Ф-617 отпайка "Лес" Марксовские ГЭС</t>
  </si>
  <si>
    <t>Установка ВВ взамен МВ-10 кВ в РП-1 ячейка ВЛ-10 кВ Ф-1007 без ячейки Ровенское отделение Энгельсских МЭС</t>
  </si>
  <si>
    <t>Установка ВВ взамен МВ-10 кВ в РП-1 ячейка ВЛ-10 кВ Ф-1002 без ячейки  Ровенское отделение Энгельсских МЭС</t>
  </si>
  <si>
    <t>Установка ВВ взамен МВ-10 кВ в РП-1 ячейка ВЛ-10 кВ Ф-27, Ф-606 без ячейки  Степновское отделение Энгельсских МЭС</t>
  </si>
  <si>
    <t>РП-3 замена маслянных выключателей на вакуумные без замены ячеек Новоузенские ГЭС</t>
  </si>
  <si>
    <t>Замена маслянных выключателей на вакумные в РП-3 с ячейками Ртищевские ГЭС</t>
  </si>
  <si>
    <t>Замена реклоузеров Ф-1004, Ф-1005, Ф-1006 Хвалынские ГЭС</t>
  </si>
  <si>
    <t>Установка ВВ выключателей с БМРЗ в РП-14 взамен масляных, без замены ячеек Энгельсские МЭС</t>
  </si>
  <si>
    <t>Установка ВВ выключателей с БМРЗ в РП-10 взамен масляных, без замены ячеек Энгельсские МЭС</t>
  </si>
  <si>
    <t>Замена силового трансформатора ТМ-200 кВА на ТМГ-250 кВА в ТП-201 Аркаданские ГЭС</t>
  </si>
  <si>
    <t>Замена силового трансформатора ТСМА-320 кВА на ТМГ-400 кВА в ТП-29 Балаковские ГЭС</t>
  </si>
  <si>
    <t>Замена силового трансформатора ТМ-180 кВА 6/0,23 кВ на ТМГ-250 6/0,23 кВ кВА в ТП-35 Вольские ГЭС</t>
  </si>
  <si>
    <t>Замена силового трансформатора ТМГ-100 кВА на ТМГ-160 кВА в ТП-55 Мокроусское отделение Ершовских МЭС</t>
  </si>
  <si>
    <t>Замена силового трансформатора ТМ-160 кВА на ТМГ-160/10 кВА в ТП-118 Школа Питерское отделение Новоузенских МЭС</t>
  </si>
  <si>
    <t>КТП-15 замена силового трансформатора ТМ-250кВА на ТМГ 250/0,4/10кВ Пугачевские ГЭС</t>
  </si>
  <si>
    <t>ЗТП-45 замена силового трансформатора ТМ-400кВА на ТМГ 630/0,4/6кВ  Пугачевские ГЭС</t>
  </si>
  <si>
    <t>КТП-12 замена силового трансформатора ТМ-400кВА на ТМГ 400/0,4/10кВ  Пугачевские ГЭС</t>
  </si>
  <si>
    <t>КТП-21 замена силового трансформатора ТМ-250кВА на  ТМГ 250/0,4/6кВ  Пугачевские ГЭС</t>
  </si>
  <si>
    <t>КТП 10/0,4 кВ №109 замена силового трансформатора ТМ 250 кВА на ТМГ 400 кВА Ровенское отделение Энгельсских МЭС</t>
  </si>
  <si>
    <t>Замена силового трансформатора ТМ-200 кВА на ТМГ-250 кВА в ТП-235 Энгельсские МЭС</t>
  </si>
  <si>
    <t>ВЛ-0,4 кВ ЗТП-119 ф-3, ф-4 замена опор, замена провода на СИП Аткарские ГЭС</t>
  </si>
  <si>
    <t>ВЛ-0,4 кВ КТП-75 ф-2 замена опор, замена провода на СИП, перевод нагрузок с ф-1 ТП-49 и ф-4 ТП-30 Аткарские ГЭС</t>
  </si>
  <si>
    <t>ВЛ-0,4 кВ ТП-24 ф-1, ф-2, ф-3 замена опор, замена провода на СИП Балаковские ГЭС</t>
  </si>
  <si>
    <t>ВЛ-0,4 кВ ТП-210 ф-1, ф-2, ф-3 замена опор, замена провода на СИП Балаковские ГЭС</t>
  </si>
  <si>
    <t>ВЛ-0,4 кВ КТП №1-114 «Кузнечная» ф-1, ф-2, ф-3 замена опор, замена провода на СИП Балашовские МЭС</t>
  </si>
  <si>
    <t>ВЛ-10 кВ Ф-10-27 РП-1 замена провода на СИП Калининское отделение Балашовских МЭС</t>
  </si>
  <si>
    <t>ВЛ-0,4 кВ ЗТП-7 ф-2 замена опор, замена провода на СИП Калининское отделение Балашовских МЭС</t>
  </si>
  <si>
    <t>ВЛ-0,4 кВ ЗТП-47 ф-1 замена опор, замена провода на СИП Калининское отделение Балашовских МЭС</t>
  </si>
  <si>
    <t xml:space="preserve">ВЛ-10 кВ Ф-10 от ТП-70 до ТП-29 замена опор, замена провода на СИП Вольские ГЭС </t>
  </si>
  <si>
    <t xml:space="preserve">ВЛ-0,4 кВ ТП-70 ф-3 замена опор, замена провода на СИП Вольские ГЭС </t>
  </si>
  <si>
    <t xml:space="preserve">ВЛ-0,4 кВ ТП-161 установка опор, монтаж СИП Вольские ГЭС </t>
  </si>
  <si>
    <t>ВЛ-0,4 кВ ЗТП-50 замена опор, замена провода на СИП Ершовские МЭС</t>
  </si>
  <si>
    <t>ВЛ-0,4 кВ  КТП-27 ф-2, ф-3 замена опор, замена провода на СИП Озинские МЭС</t>
  </si>
  <si>
    <t>ВЛ-0,4 кВ ТП-46 ф-1 замена опор, замена провода на СИП Дергачевское отделение Озинских МЭС</t>
  </si>
  <si>
    <t>ВЛ-10 кВ Ф-25 замена опор, замена провода на СИП Красноармейские ГЭС</t>
  </si>
  <si>
    <t>ВЛ-10 кВ ф. "Центр" Монтаж отпайки ВЛ-10 кВ от опоры №79 до проектируемой КТП Петровские ГЭС</t>
  </si>
  <si>
    <t>ВЛИ-0,4 кВ от проектируемой КТП Петровские ГЭС</t>
  </si>
  <si>
    <t>ВЛ-6кВ Ф-619В замена стоек и провода Пугачевские ГЭС</t>
  </si>
  <si>
    <t>ВЛ-0,4 кВ ф №2 от ТП 10/0,4 кВ №116 замена провода "А" на СИП, замена ответвлений от ВЛ,  замена дефектных опор Ровенское отделение Энгельсских ГЭС</t>
  </si>
  <si>
    <t>ВЛ-0,4 кВ ф №3 от ТП 10/0,4 кВ №116 замена провода "А" на СИП, замена ответвлений от ВЛ,  замена дефектных опор Ровенское отделение Энгельсских ГЭС</t>
  </si>
  <si>
    <t>ВЛ-0,4 кВ ТП-105 замена опор, замена провода на СИП Энгельсские МЭС</t>
  </si>
  <si>
    <t>ВЛ-0,4 кВ Ф-1 от ТП-25 замена дефектных стоек и неизолированного провода на СИП Хвалынские ГЭС</t>
  </si>
  <si>
    <t>ВЛ-0,4 кВ Ф-1 от ТП-7 уч. от ТП до оп. №1-01/10 ; уч. оп. №1-00/9-12  замена дефектных стоек и неизолированного провода на СИП Хвалынские ГЭС</t>
  </si>
  <si>
    <t>КЛ-10 кВ  от РП-2 до ТП-36 замена силового кабеля, прокол Аткарские ГЭС</t>
  </si>
  <si>
    <t>КЛ-6 кВ от РП/ТП-17 до ТП-16Б замена силового кабеля Балаковские ГЭС</t>
  </si>
  <si>
    <t>КЛ-6 кВ от РП/ТП-17 до ТП-16 замена силового кабеля Балаковские ГЭС</t>
  </si>
  <si>
    <t>КЛ-6 кВ от ТП-16 до ТП-16А, от ТП-16 до ТП-30, от ТП-16А до ТП-36, от ТП-30 до ТП-36 замена силового кабеляБалаковские ГЭС</t>
  </si>
  <si>
    <t>КЛ-10 кВ от ТП 10-4 до КТП 10-13 замена силового кабеля Балаковские ГЭС</t>
  </si>
  <si>
    <t>ВЛ-6 кВ Ф-658 кабельная перемычка под ЛЭП-110 кВ монтаж силового кабеля Энгельсские МЭС</t>
  </si>
  <si>
    <t>КЛ-6 кВ Ф-7, Ф-20 от ПС Новая до РП-11 замена силового кабеля участок 1  Энгельсские МЭС</t>
  </si>
  <si>
    <t>КЛЭП-6 кВ от ТП-507 до ТП-509 прокладка силового кабеля  Энгельсские МЭС</t>
  </si>
  <si>
    <t>КЛ-0,4 кВ ТП-806, ТП-816, ТП-124, ТП-110, ТП-336 замена ветхих КЛ на СИП  Энгельсские МЭС</t>
  </si>
  <si>
    <t>Приобретение и установка пункта коммерческого учета (ИПУЭ РиМ) Марксовские ГЭС</t>
  </si>
  <si>
    <t>Приобретение и установка пункта коммерческого учета (ИПУЭ РиМ) Энгельсские МЭС</t>
  </si>
  <si>
    <t>Дизельный генератор  номинальной мощностью 100 кВт Управление</t>
  </si>
  <si>
    <t>Акустический поисковый прибор Трассофон  Балашовские МЭС</t>
  </si>
  <si>
    <t>Акустический поисковый прибор Трассофон  Энгельсские МЭС</t>
  </si>
  <si>
    <t>Комплект течеискателя акустического портативного с функцией пассивного обнаружения кабелей "Успех АТП-424Н" Балаковские МЭС</t>
  </si>
  <si>
    <t>Кабеледефектоискатель "Атлет ТЭК-227АН" Аткарские ГЭС</t>
  </si>
  <si>
    <t>Приобретение вольтамперфазометра Парма Аткарсие ГЭС</t>
  </si>
  <si>
    <t>ПСС 131. 18Э на шасси ГАЗ-С42R33 (Next) )7-местная кабина Балашовские МЭС</t>
  </si>
  <si>
    <t>КС 35714-3 на базе Камаз Балашовские МЭС</t>
  </si>
  <si>
    <t xml:space="preserve">Мини погрузчик Sunward SWL2820 Предприяте Энергоремонт
</t>
  </si>
  <si>
    <t>Действующие обязательства по договорам финансовой аренды (лизинга) Управление</t>
  </si>
  <si>
    <t>L_ТП0001</t>
  </si>
  <si>
    <t>L_ТП0002</t>
  </si>
  <si>
    <t>L_ТП0003</t>
  </si>
  <si>
    <t>L_ТП0005</t>
  </si>
  <si>
    <t>L_ТП0004</t>
  </si>
  <si>
    <t>L_ТП0007</t>
  </si>
  <si>
    <t>L_ТП0009</t>
  </si>
  <si>
    <t>L_ТП0010</t>
  </si>
  <si>
    <t>L_ТП0011</t>
  </si>
  <si>
    <t>L_ТП0013</t>
  </si>
  <si>
    <t>L_ТП0014</t>
  </si>
  <si>
    <t>L_ТП0015</t>
  </si>
  <si>
    <t>L_ВВ0001</t>
  </si>
  <si>
    <t>L_ВВ0002</t>
  </si>
  <si>
    <t>L_ВВ0003</t>
  </si>
  <si>
    <t>L_ВВ0004</t>
  </si>
  <si>
    <t>L_ВВ0005</t>
  </si>
  <si>
    <t>L_ВВ0006</t>
  </si>
  <si>
    <t>L_ВВ0008</t>
  </si>
  <si>
    <t>L_ВВ0009</t>
  </si>
  <si>
    <t>L_ВВ0010</t>
  </si>
  <si>
    <t>L_ВВ0011</t>
  </si>
  <si>
    <t>L_ВВ0012</t>
  </si>
  <si>
    <t>L_ВВ0014</t>
  </si>
  <si>
    <t>L_ВВ0015</t>
  </si>
  <si>
    <t>L_ВВ0016</t>
  </si>
  <si>
    <t>L_ВВ0017</t>
  </si>
  <si>
    <t>L_ТM0001</t>
  </si>
  <si>
    <t>L_ТM0002</t>
  </si>
  <si>
    <t>L_ТM0005</t>
  </si>
  <si>
    <t>L_ТM0008</t>
  </si>
  <si>
    <t>L_ТM0009</t>
  </si>
  <si>
    <t>L_ТM0010</t>
  </si>
  <si>
    <t>L_ТM0011</t>
  </si>
  <si>
    <t>L_ТM0012</t>
  </si>
  <si>
    <t>L_ТM0013</t>
  </si>
  <si>
    <t>L_ТM0014</t>
  </si>
  <si>
    <t>L_ТM0015</t>
  </si>
  <si>
    <t>L_ВЛ0001</t>
  </si>
  <si>
    <t>L_ВЛ0002</t>
  </si>
  <si>
    <t>L_ВЛ0004</t>
  </si>
  <si>
    <t>L_ВЛ0005</t>
  </si>
  <si>
    <t>L_ВЛ0006</t>
  </si>
  <si>
    <t>L_ВЛ0008</t>
  </si>
  <si>
    <t>L_ВЛ0009</t>
  </si>
  <si>
    <t>L_ВЛ0010</t>
  </si>
  <si>
    <t>L_ВЛ0012</t>
  </si>
  <si>
    <t>L_ВЛ0013</t>
  </si>
  <si>
    <t>L_ВЛ0014</t>
  </si>
  <si>
    <t>L_ВЛ0015</t>
  </si>
  <si>
    <t>L_ВЛ0017</t>
  </si>
  <si>
    <t>L_ВЛ0019</t>
  </si>
  <si>
    <t>L_ВЛ0020</t>
  </si>
  <si>
    <t>L_ВЛ0023</t>
  </si>
  <si>
    <t>L_ВЛ0024</t>
  </si>
  <si>
    <t>L_ВЛ0025</t>
  </si>
  <si>
    <t>L_ВЛ0026</t>
  </si>
  <si>
    <t>L_ВЛ0027</t>
  </si>
  <si>
    <t>L_ВЛ0031</t>
  </si>
  <si>
    <t>L_ВЛ0032</t>
  </si>
  <si>
    <t>L_ВЛ0033</t>
  </si>
  <si>
    <t>L_КЛ0001</t>
  </si>
  <si>
    <t>L_КЛ0002</t>
  </si>
  <si>
    <t>L_КЛ0003</t>
  </si>
  <si>
    <t>L_КЛ0004</t>
  </si>
  <si>
    <t>L_КЛ0005</t>
  </si>
  <si>
    <t>L_КЛ0009</t>
  </si>
  <si>
    <t>L_КЛ0010</t>
  </si>
  <si>
    <t>L_КЛ0013</t>
  </si>
  <si>
    <t>L_КЛ0014</t>
  </si>
  <si>
    <t>L_ПКУ0001</t>
  </si>
  <si>
    <t>L_ПКУ0002</t>
  </si>
  <si>
    <t>L_ПКУ0003</t>
  </si>
  <si>
    <t>L_ДГ0002</t>
  </si>
  <si>
    <t>L_ПРИБ0001</t>
  </si>
  <si>
    <t>L_ПРИБ0002</t>
  </si>
  <si>
    <t>L_ПРИБ0003</t>
  </si>
  <si>
    <t>L_ПРИБ0004</t>
  </si>
  <si>
    <t>L_ПРИБ0007</t>
  </si>
  <si>
    <t>L_ТЕХ0001</t>
  </si>
  <si>
    <t>L_ТЕХ0002</t>
  </si>
  <si>
    <t>L_ТЕХ0005</t>
  </si>
  <si>
    <t>L_АРЕ0001</t>
  </si>
  <si>
    <t>Освоение капитальных вложений 2022 года, млн. рублей (без НДС)</t>
  </si>
  <si>
    <t>за 3 квартал 2022 года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</si>
  <si>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№ 255 от 31.10.2022 года</t>
  </si>
  <si>
    <t>1.2.1.1.28</t>
  </si>
  <si>
    <t>Телемеханика П-39, ТП-41, РП "Жасминный" СЭП</t>
  </si>
  <si>
    <t>М_ВВ0076</t>
  </si>
  <si>
    <t>Изготовление и установка пункта коммерческого учета (ПКУ) в Аткарские ГЭС</t>
  </si>
  <si>
    <t>ГАЗ-231073 Ершовские МЭС</t>
  </si>
  <si>
    <t>M_ТЕХ0033</t>
  </si>
  <si>
    <t>ГАЗ-231073 Энгельсские МЭС</t>
  </si>
  <si>
    <t>M_ТЕХ0034</t>
  </si>
  <si>
    <t>АО "Облкоммунэнерго"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</si>
</sst>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4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1" fillId="0" borderId="0"/>
    <xf numFmtId="0" fontId="11" fillId="0" borderId="0"/>
    <xf numFmtId="0" fontId="1" fillId="0" borderId="0"/>
  </cellStyleXfs>
  <cellXfs count="73">
    <xf numFmtId="0" fontId="0" fillId="0" borderId="0" xfId="0"/>
    <xf numFmtId="0" fontId="0" fillId="2" borderId="0" xfId="1" applyFont="1" applyFill="1" applyAlignment="1">
      <alignment horizontal="center" vertical="center"/>
    </xf>
    <xf numFmtId="0" fontId="1" fillId="2" borderId="0" xfId="2" applyNumberFormat="1" applyFont="1" applyFill="1" applyAlignment="1">
      <alignment horizontal="left" vertical="center" wrapText="1"/>
    </xf>
    <xf numFmtId="0" fontId="1" fillId="2" borderId="0" xfId="2" applyNumberFormat="1" applyFont="1" applyFill="1" applyAlignment="1">
      <alignment horizontal="center" vertical="center"/>
    </xf>
    <xf numFmtId="0" fontId="1" fillId="2" borderId="0" xfId="2" applyFont="1" applyFill="1" applyAlignment="1">
      <alignment horizontal="right" vertical="center"/>
    </xf>
    <xf numFmtId="0" fontId="2" fillId="2" borderId="0" xfId="2" applyFont="1" applyFill="1" applyAlignment="1">
      <alignment horizontal="right" vertical="center"/>
    </xf>
    <xf numFmtId="0" fontId="6" fillId="2" borderId="0" xfId="4" applyFont="1" applyFill="1" applyAlignment="1">
      <alignment vertical="center"/>
    </xf>
    <xf numFmtId="0" fontId="2" fillId="2" borderId="7" xfId="2" applyFont="1" applyFill="1" applyBorder="1" applyAlignment="1">
      <alignment horizontal="center" vertical="center" textRotation="90" wrapText="1"/>
    </xf>
    <xf numFmtId="49" fontId="5" fillId="2" borderId="7" xfId="0" applyNumberFormat="1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49" fontId="7" fillId="2" borderId="7" xfId="4" applyNumberFormat="1" applyFont="1" applyFill="1" applyBorder="1" applyAlignment="1">
      <alignment horizontal="center" vertical="center"/>
    </xf>
    <xf numFmtId="0" fontId="5" fillId="2" borderId="7" xfId="4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top"/>
    </xf>
    <xf numFmtId="49" fontId="7" fillId="2" borderId="7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49" fontId="8" fillId="2" borderId="7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top" wrapText="1"/>
    </xf>
    <xf numFmtId="0" fontId="9" fillId="2" borderId="7" xfId="5" applyFont="1" applyFill="1" applyBorder="1" applyAlignment="1">
      <alignment horizontal="left" vertical="center" wrapText="1"/>
    </xf>
    <xf numFmtId="49" fontId="8" fillId="2" borderId="7" xfId="0" applyNumberFormat="1" applyFont="1" applyFill="1" applyBorder="1" applyAlignment="1">
      <alignment horizontal="center" vertical="top" wrapText="1"/>
    </xf>
    <xf numFmtId="0" fontId="9" fillId="2" borderId="7" xfId="6" applyFont="1" applyFill="1" applyBorder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/>
    <xf numFmtId="164" fontId="3" fillId="2" borderId="7" xfId="2" applyNumberFormat="1" applyFont="1" applyFill="1" applyBorder="1" applyAlignment="1">
      <alignment horizontal="center" vertical="center"/>
    </xf>
    <xf numFmtId="164" fontId="2" fillId="2" borderId="7" xfId="2" applyNumberFormat="1" applyFont="1" applyFill="1" applyBorder="1" applyAlignment="1">
      <alignment horizontal="center" vertical="center"/>
    </xf>
    <xf numFmtId="164" fontId="2" fillId="2" borderId="7" xfId="7" applyNumberFormat="1" applyFont="1" applyFill="1" applyBorder="1" applyAlignment="1">
      <alignment horizontal="center" vertical="center" wrapText="1"/>
    </xf>
    <xf numFmtId="165" fontId="2" fillId="2" borderId="7" xfId="2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9" fillId="2" borderId="2" xfId="6" applyFont="1" applyFill="1" applyBorder="1" applyAlignment="1">
      <alignment horizontal="left" vertical="center" wrapText="1"/>
    </xf>
    <xf numFmtId="0" fontId="9" fillId="2" borderId="8" xfId="5" applyFont="1" applyFill="1" applyBorder="1" applyAlignment="1">
      <alignment horizontal="left" vertical="center" wrapText="1"/>
    </xf>
    <xf numFmtId="0" fontId="6" fillId="2" borderId="0" xfId="4" applyFont="1" applyFill="1" applyAlignment="1">
      <alignment horizontal="center" vertical="center"/>
    </xf>
    <xf numFmtId="0" fontId="0" fillId="2" borderId="7" xfId="0" applyFill="1" applyBorder="1"/>
    <xf numFmtId="0" fontId="5" fillId="2" borderId="7" xfId="0" applyFont="1" applyFill="1" applyBorder="1" applyAlignment="1">
      <alignment horizontal="center" vertical="center"/>
    </xf>
    <xf numFmtId="164" fontId="12" fillId="2" borderId="7" xfId="0" applyNumberFormat="1" applyFont="1" applyFill="1" applyBorder="1" applyAlignment="1">
      <alignment horizontal="center" vertical="center"/>
    </xf>
    <xf numFmtId="0" fontId="0" fillId="2" borderId="0" xfId="0" applyFill="1"/>
    <xf numFmtId="0" fontId="14" fillId="3" borderId="7" xfId="0" applyFont="1" applyFill="1" applyBorder="1" applyAlignment="1">
      <alignment horizontal="center" vertical="center"/>
    </xf>
    <xf numFmtId="164" fontId="15" fillId="3" borderId="7" xfId="0" applyNumberFormat="1" applyFont="1" applyFill="1" applyBorder="1" applyAlignment="1">
      <alignment horizontal="center" vertical="center"/>
    </xf>
    <xf numFmtId="164" fontId="15" fillId="3" borderId="7" xfId="0" applyNumberFormat="1" applyFont="1" applyFill="1" applyBorder="1" applyAlignment="1">
      <alignment horizontal="center" vertical="top"/>
    </xf>
    <xf numFmtId="0" fontId="9" fillId="2" borderId="8" xfId="5" applyFont="1" applyFill="1" applyBorder="1" applyAlignment="1">
      <alignment horizontal="left" vertical="top" wrapText="1"/>
    </xf>
    <xf numFmtId="0" fontId="13" fillId="2" borderId="0" xfId="0" applyFont="1" applyFill="1"/>
    <xf numFmtId="0" fontId="3" fillId="2" borderId="1" xfId="2" applyFont="1" applyFill="1" applyBorder="1" applyAlignment="1">
      <alignment horizontal="center" vertical="center" wrapText="1"/>
    </xf>
    <xf numFmtId="0" fontId="3" fillId="2" borderId="0" xfId="3" applyFont="1" applyFill="1" applyAlignment="1">
      <alignment horizontal="center" vertical="center"/>
    </xf>
    <xf numFmtId="0" fontId="3" fillId="2" borderId="0" xfId="2" applyFont="1" applyFill="1" applyAlignment="1">
      <alignment horizontal="center" vertical="center" wrapText="1"/>
    </xf>
    <xf numFmtId="0" fontId="5" fillId="2" borderId="0" xfId="4" applyFont="1" applyFill="1" applyAlignment="1">
      <alignment horizontal="center" vertical="center"/>
    </xf>
    <xf numFmtId="0" fontId="6" fillId="2" borderId="0" xfId="4" applyFont="1" applyFill="1" applyAlignment="1">
      <alignment horizontal="center" vertical="center"/>
    </xf>
    <xf numFmtId="0" fontId="2" fillId="2" borderId="2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center" vertical="center" wrapText="1"/>
    </xf>
    <xf numFmtId="0" fontId="3" fillId="2" borderId="2" xfId="2" applyNumberFormat="1" applyFont="1" applyFill="1" applyBorder="1" applyAlignment="1">
      <alignment horizontal="center" vertical="center" wrapText="1"/>
    </xf>
    <xf numFmtId="0" fontId="3" fillId="2" borderId="6" xfId="2" applyNumberFormat="1" applyFont="1" applyFill="1" applyBorder="1" applyAlignment="1">
      <alignment horizontal="center" vertical="center" wrapText="1"/>
    </xf>
    <xf numFmtId="0" fontId="3" fillId="2" borderId="8" xfId="2" applyNumberFormat="1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8" xfId="2" applyFont="1" applyFill="1" applyBorder="1" applyAlignment="1">
      <alignment horizontal="center" vertical="center" wrapText="1"/>
    </xf>
    <xf numFmtId="0" fontId="3" fillId="2" borderId="7" xfId="2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/>
    </xf>
    <xf numFmtId="0" fontId="9" fillId="2" borderId="7" xfId="2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center" vertical="center"/>
    </xf>
    <xf numFmtId="0" fontId="19" fillId="2" borderId="7" xfId="0" applyFont="1" applyFill="1" applyBorder="1" applyAlignment="1">
      <alignment horizontal="center" vertical="center"/>
    </xf>
    <xf numFmtId="165" fontId="12" fillId="2" borderId="7" xfId="0" applyNumberFormat="1" applyFont="1" applyFill="1" applyBorder="1" applyAlignment="1">
      <alignment horizontal="center" vertical="center"/>
    </xf>
    <xf numFmtId="164" fontId="18" fillId="3" borderId="7" xfId="0" applyNumberFormat="1" applyFont="1" applyFill="1" applyBorder="1" applyAlignment="1">
      <alignment horizontal="center" vertical="center"/>
    </xf>
    <xf numFmtId="1" fontId="2" fillId="2" borderId="7" xfId="2" applyNumberFormat="1" applyFont="1" applyFill="1" applyBorder="1" applyAlignment="1">
      <alignment horizontal="center" vertical="center"/>
    </xf>
    <xf numFmtId="0" fontId="18" fillId="3" borderId="7" xfId="0" applyFont="1" applyFill="1" applyBorder="1" applyAlignment="1">
      <alignment horizontal="center" vertical="center"/>
    </xf>
    <xf numFmtId="165" fontId="18" fillId="3" borderId="7" xfId="0" applyNumberFormat="1" applyFont="1" applyFill="1" applyBorder="1" applyAlignment="1">
      <alignment horizontal="center" vertical="center"/>
    </xf>
    <xf numFmtId="165" fontId="17" fillId="2" borderId="7" xfId="0" applyNumberFormat="1" applyFont="1" applyFill="1" applyBorder="1" applyAlignment="1">
      <alignment horizontal="center" vertical="center"/>
    </xf>
    <xf numFmtId="164" fontId="17" fillId="2" borderId="7" xfId="0" applyNumberFormat="1" applyFont="1" applyFill="1" applyBorder="1" applyAlignment="1">
      <alignment horizontal="center" vertical="center"/>
    </xf>
    <xf numFmtId="164" fontId="2" fillId="2" borderId="7" xfId="7" applyNumberFormat="1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</cellXfs>
  <cellStyles count="8">
    <cellStyle name="Normal 8" xfId="1" xr:uid="{00000000-0005-0000-0000-000000000000}"/>
    <cellStyle name="Обычный" xfId="0" builtinId="0"/>
    <cellStyle name="Обычный 2 3" xfId="5" xr:uid="{00000000-0005-0000-0000-000002000000}"/>
    <cellStyle name="Обычный 22" xfId="3" xr:uid="{00000000-0005-0000-0000-000003000000}"/>
    <cellStyle name="Обычный 3 3 2" xfId="2" xr:uid="{00000000-0005-0000-0000-000004000000}"/>
    <cellStyle name="Обычный 4" xfId="6" xr:uid="{00000000-0005-0000-0000-000005000000}"/>
    <cellStyle name="Обычный 7 2" xfId="4" xr:uid="{00000000-0005-0000-0000-000006000000}"/>
    <cellStyle name="Обычный_Форматы по компаниям от 12.03" xfId="7" xr:uid="{00000000-0005-0000-0000-000007000000}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C127"/>
  <sheetViews>
    <sheetView showZeros="0" tabSelected="1" view="pageBreakPreview" topLeftCell="A106" zoomScale="70" zoomScaleNormal="55" zoomScaleSheetLayoutView="70" workbookViewId="0">
      <selection activeCell="B118" sqref="B118"/>
    </sheetView>
  </sheetViews>
  <sheetFormatPr defaultRowHeight="15" x14ac:dyDescent="0.25"/>
  <cols>
    <col min="1" max="1" width="9.140625" style="38"/>
    <col min="2" max="2" width="68.42578125" style="38" customWidth="1"/>
    <col min="3" max="3" width="21.140625" style="38" customWidth="1"/>
    <col min="4" max="4" width="13" style="38" customWidth="1"/>
    <col min="5" max="9" width="9.140625" style="38" customWidth="1"/>
    <col min="10" max="10" width="14.140625" style="38" customWidth="1"/>
    <col min="11" max="29" width="9.140625" style="38" customWidth="1"/>
    <col min="30" max="30" width="12.7109375" style="38" customWidth="1"/>
    <col min="31" max="35" width="9.140625" style="38" customWidth="1"/>
    <col min="36" max="36" width="13" style="38" customWidth="1"/>
    <col min="37" max="55" width="9.140625" style="38" customWidth="1"/>
    <col min="56" max="16384" width="9.140625" style="38"/>
  </cols>
  <sheetData>
    <row r="1" spans="1:55" ht="18.75" x14ac:dyDescent="0.25">
      <c r="A1" s="1" t="s">
        <v>0</v>
      </c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5" t="s">
        <v>1</v>
      </c>
    </row>
    <row r="2" spans="1:55" ht="18.75" x14ac:dyDescent="0.25">
      <c r="A2" s="3"/>
      <c r="B2" s="2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5" t="s">
        <v>2</v>
      </c>
    </row>
    <row r="3" spans="1:55" ht="18.75" x14ac:dyDescent="0.25">
      <c r="A3" s="3"/>
      <c r="B3" s="2" t="s">
        <v>0</v>
      </c>
      <c r="C3" s="3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5" t="s">
        <v>3</v>
      </c>
    </row>
    <row r="4" spans="1:55" ht="18.75" x14ac:dyDescent="0.25">
      <c r="A4" s="45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</row>
    <row r="5" spans="1:55" ht="18.75" x14ac:dyDescent="0.25">
      <c r="A5" s="46" t="s">
        <v>308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</row>
    <row r="6" spans="1:55" ht="18.75" x14ac:dyDescent="0.25">
      <c r="A6" s="46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</row>
    <row r="7" spans="1:55" ht="18.75" x14ac:dyDescent="0.25">
      <c r="A7" s="47" t="s">
        <v>132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</row>
    <row r="8" spans="1:55" ht="18.75" x14ac:dyDescent="0.25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6"/>
      <c r="AZ8" s="6"/>
      <c r="BA8" s="6"/>
      <c r="BB8" s="6"/>
      <c r="BC8" s="6"/>
    </row>
    <row r="9" spans="1:55" ht="18.75" x14ac:dyDescent="0.25">
      <c r="A9" s="44" t="s">
        <v>309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</row>
    <row r="10" spans="1:55" ht="18.75" x14ac:dyDescent="0.25">
      <c r="A10" s="51" t="s">
        <v>6</v>
      </c>
      <c r="B10" s="51" t="s">
        <v>7</v>
      </c>
      <c r="C10" s="51" t="s">
        <v>8</v>
      </c>
      <c r="D10" s="54" t="s">
        <v>133</v>
      </c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6"/>
      <c r="AD10" s="54" t="s">
        <v>307</v>
      </c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6"/>
    </row>
    <row r="11" spans="1:55" x14ac:dyDescent="0.25">
      <c r="A11" s="52"/>
      <c r="B11" s="52"/>
      <c r="C11" s="52"/>
      <c r="D11" s="57" t="s">
        <v>9</v>
      </c>
      <c r="E11" s="59" t="s">
        <v>10</v>
      </c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7" t="s">
        <v>9</v>
      </c>
      <c r="AE11" s="59" t="s">
        <v>10</v>
      </c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</row>
    <row r="12" spans="1:55" x14ac:dyDescent="0.25">
      <c r="A12" s="52"/>
      <c r="B12" s="52"/>
      <c r="C12" s="52"/>
      <c r="D12" s="58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8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</row>
    <row r="13" spans="1:55" ht="18.75" x14ac:dyDescent="0.25">
      <c r="A13" s="52"/>
      <c r="B13" s="52"/>
      <c r="C13" s="52"/>
      <c r="D13" s="49" t="s">
        <v>11</v>
      </c>
      <c r="E13" s="54" t="s">
        <v>11</v>
      </c>
      <c r="F13" s="55"/>
      <c r="G13" s="55"/>
      <c r="H13" s="55"/>
      <c r="I13" s="56"/>
      <c r="J13" s="54" t="s">
        <v>12</v>
      </c>
      <c r="K13" s="55"/>
      <c r="L13" s="55"/>
      <c r="M13" s="55"/>
      <c r="N13" s="56"/>
      <c r="O13" s="54" t="s">
        <v>13</v>
      </c>
      <c r="P13" s="55"/>
      <c r="Q13" s="55"/>
      <c r="R13" s="55"/>
      <c r="S13" s="56"/>
      <c r="T13" s="54" t="s">
        <v>14</v>
      </c>
      <c r="U13" s="55"/>
      <c r="V13" s="55"/>
      <c r="W13" s="55"/>
      <c r="X13" s="56"/>
      <c r="Y13" s="54" t="s">
        <v>15</v>
      </c>
      <c r="Z13" s="55"/>
      <c r="AA13" s="55"/>
      <c r="AB13" s="55"/>
      <c r="AC13" s="56"/>
      <c r="AD13" s="49" t="s">
        <v>11</v>
      </c>
      <c r="AE13" s="54" t="s">
        <v>11</v>
      </c>
      <c r="AF13" s="55"/>
      <c r="AG13" s="55"/>
      <c r="AH13" s="55"/>
      <c r="AI13" s="56"/>
      <c r="AJ13" s="54" t="s">
        <v>12</v>
      </c>
      <c r="AK13" s="55"/>
      <c r="AL13" s="55"/>
      <c r="AM13" s="55"/>
      <c r="AN13" s="56"/>
      <c r="AO13" s="54" t="s">
        <v>13</v>
      </c>
      <c r="AP13" s="55"/>
      <c r="AQ13" s="55"/>
      <c r="AR13" s="55"/>
      <c r="AS13" s="56"/>
      <c r="AT13" s="54" t="s">
        <v>14</v>
      </c>
      <c r="AU13" s="55"/>
      <c r="AV13" s="55"/>
      <c r="AW13" s="55"/>
      <c r="AX13" s="56"/>
      <c r="AY13" s="54" t="s">
        <v>15</v>
      </c>
      <c r="AZ13" s="55"/>
      <c r="BA13" s="55"/>
      <c r="BB13" s="55"/>
      <c r="BC13" s="56"/>
    </row>
    <row r="14" spans="1:55" ht="250.5" x14ac:dyDescent="0.25">
      <c r="A14" s="53"/>
      <c r="B14" s="53"/>
      <c r="C14" s="53"/>
      <c r="D14" s="50"/>
      <c r="E14" s="7" t="s">
        <v>16</v>
      </c>
      <c r="F14" s="7" t="s">
        <v>17</v>
      </c>
      <c r="G14" s="7" t="s">
        <v>18</v>
      </c>
      <c r="H14" s="7" t="s">
        <v>19</v>
      </c>
      <c r="I14" s="7" t="s">
        <v>20</v>
      </c>
      <c r="J14" s="7" t="s">
        <v>16</v>
      </c>
      <c r="K14" s="7" t="s">
        <v>17</v>
      </c>
      <c r="L14" s="7" t="s">
        <v>18</v>
      </c>
      <c r="M14" s="7" t="s">
        <v>19</v>
      </c>
      <c r="N14" s="7" t="s">
        <v>20</v>
      </c>
      <c r="O14" s="7" t="s">
        <v>16</v>
      </c>
      <c r="P14" s="7" t="s">
        <v>17</v>
      </c>
      <c r="Q14" s="7" t="s">
        <v>18</v>
      </c>
      <c r="R14" s="7" t="s">
        <v>19</v>
      </c>
      <c r="S14" s="7" t="s">
        <v>20</v>
      </c>
      <c r="T14" s="7" t="s">
        <v>16</v>
      </c>
      <c r="U14" s="7" t="s">
        <v>17</v>
      </c>
      <c r="V14" s="7" t="s">
        <v>18</v>
      </c>
      <c r="W14" s="7" t="s">
        <v>19</v>
      </c>
      <c r="X14" s="7" t="s">
        <v>20</v>
      </c>
      <c r="Y14" s="7" t="s">
        <v>16</v>
      </c>
      <c r="Z14" s="7" t="s">
        <v>17</v>
      </c>
      <c r="AA14" s="7" t="s">
        <v>18</v>
      </c>
      <c r="AB14" s="7" t="s">
        <v>19</v>
      </c>
      <c r="AC14" s="7" t="s">
        <v>20</v>
      </c>
      <c r="AD14" s="50"/>
      <c r="AE14" s="7" t="s">
        <v>16</v>
      </c>
      <c r="AF14" s="7" t="s">
        <v>17</v>
      </c>
      <c r="AG14" s="7" t="s">
        <v>18</v>
      </c>
      <c r="AH14" s="7" t="s">
        <v>19</v>
      </c>
      <c r="AI14" s="7" t="s">
        <v>20</v>
      </c>
      <c r="AJ14" s="7" t="s">
        <v>16</v>
      </c>
      <c r="AK14" s="7" t="s">
        <v>17</v>
      </c>
      <c r="AL14" s="7" t="s">
        <v>18</v>
      </c>
      <c r="AM14" s="7" t="s">
        <v>19</v>
      </c>
      <c r="AN14" s="7" t="s">
        <v>20</v>
      </c>
      <c r="AO14" s="7" t="s">
        <v>16</v>
      </c>
      <c r="AP14" s="7" t="s">
        <v>17</v>
      </c>
      <c r="AQ14" s="7" t="s">
        <v>18</v>
      </c>
      <c r="AR14" s="7" t="s">
        <v>19</v>
      </c>
      <c r="AS14" s="7" t="s">
        <v>20</v>
      </c>
      <c r="AT14" s="7" t="s">
        <v>16</v>
      </c>
      <c r="AU14" s="7" t="s">
        <v>17</v>
      </c>
      <c r="AV14" s="7" t="s">
        <v>18</v>
      </c>
      <c r="AW14" s="7" t="s">
        <v>19</v>
      </c>
      <c r="AX14" s="7" t="s">
        <v>20</v>
      </c>
      <c r="AY14" s="7" t="s">
        <v>16</v>
      </c>
      <c r="AZ14" s="7" t="s">
        <v>17</v>
      </c>
      <c r="BA14" s="7" t="s">
        <v>18</v>
      </c>
      <c r="BB14" s="7" t="s">
        <v>19</v>
      </c>
      <c r="BC14" s="7" t="s">
        <v>20</v>
      </c>
    </row>
    <row r="15" spans="1:55" ht="18.75" x14ac:dyDescent="0.25">
      <c r="A15" s="8">
        <v>0</v>
      </c>
      <c r="B15" s="9" t="s">
        <v>21</v>
      </c>
      <c r="C15" s="35"/>
      <c r="D15" s="26">
        <f>D16+D17+D18</f>
        <v>131.7352032</v>
      </c>
      <c r="E15" s="26">
        <f t="shared" ref="E15:AC15" si="0">E16+E17+E18</f>
        <v>95.271259763999993</v>
      </c>
      <c r="F15" s="26">
        <f t="shared" si="0"/>
        <v>0</v>
      </c>
      <c r="G15" s="26">
        <f t="shared" si="0"/>
        <v>3.9384000000000001</v>
      </c>
      <c r="H15" s="26">
        <f t="shared" si="0"/>
        <v>87.444859764</v>
      </c>
      <c r="I15" s="26">
        <f t="shared" si="0"/>
        <v>3.8879999999999999</v>
      </c>
      <c r="J15" s="26">
        <f t="shared" si="0"/>
        <v>8.7705979680000006</v>
      </c>
      <c r="K15" s="26">
        <f t="shared" si="0"/>
        <v>0</v>
      </c>
      <c r="L15" s="26">
        <f t="shared" si="0"/>
        <v>0</v>
      </c>
      <c r="M15" s="26">
        <f t="shared" si="0"/>
        <v>7.6855321679999999</v>
      </c>
      <c r="N15" s="26">
        <f t="shared" si="0"/>
        <v>1.0850657999999997</v>
      </c>
      <c r="O15" s="26">
        <f t="shared" si="0"/>
        <v>32.025150183999997</v>
      </c>
      <c r="P15" s="26">
        <f t="shared" si="0"/>
        <v>0</v>
      </c>
      <c r="Q15" s="26">
        <f t="shared" si="0"/>
        <v>0.38719999999999999</v>
      </c>
      <c r="R15" s="26">
        <f t="shared" si="0"/>
        <v>30.301950183999995</v>
      </c>
      <c r="S15" s="26">
        <f t="shared" si="0"/>
        <v>1.3360000000000001</v>
      </c>
      <c r="T15" s="26">
        <f t="shared" si="0"/>
        <v>54.475577411999993</v>
      </c>
      <c r="U15" s="26">
        <f t="shared" si="0"/>
        <v>0</v>
      </c>
      <c r="V15" s="26">
        <f t="shared" si="0"/>
        <v>3.6012</v>
      </c>
      <c r="W15" s="26">
        <f t="shared" si="0"/>
        <v>49.407377411999995</v>
      </c>
      <c r="X15" s="26">
        <f t="shared" si="0"/>
        <v>1.4670000000000001</v>
      </c>
      <c r="Y15" s="26">
        <f t="shared" si="0"/>
        <v>0</v>
      </c>
      <c r="Z15" s="26">
        <f t="shared" si="0"/>
        <v>0</v>
      </c>
      <c r="AA15" s="26">
        <f t="shared" si="0"/>
        <v>0</v>
      </c>
      <c r="AB15" s="26">
        <f t="shared" si="0"/>
        <v>0</v>
      </c>
      <c r="AC15" s="26">
        <f t="shared" si="0"/>
        <v>0</v>
      </c>
      <c r="AD15" s="26">
        <v>131.7352032</v>
      </c>
      <c r="AE15" s="26">
        <v>95.271259763999993</v>
      </c>
      <c r="AF15" s="62">
        <v>0</v>
      </c>
      <c r="AG15" s="26">
        <v>3.9384000000000001</v>
      </c>
      <c r="AH15" s="26">
        <v>87.444859764</v>
      </c>
      <c r="AI15" s="26">
        <v>3.8879999999999999</v>
      </c>
      <c r="AJ15" s="26">
        <v>8.7705979680000006</v>
      </c>
      <c r="AK15" s="62">
        <v>0</v>
      </c>
      <c r="AL15" s="26">
        <v>0</v>
      </c>
      <c r="AM15" s="26">
        <v>7.6855321679999999</v>
      </c>
      <c r="AN15" s="26">
        <v>1.0850657999999997</v>
      </c>
      <c r="AO15" s="26">
        <v>32.025150183999997</v>
      </c>
      <c r="AP15" s="26">
        <v>0</v>
      </c>
      <c r="AQ15" s="26">
        <v>0.38719999999999999</v>
      </c>
      <c r="AR15" s="26">
        <v>30.301950183999995</v>
      </c>
      <c r="AS15" s="26">
        <v>1.3360000000000001</v>
      </c>
      <c r="AT15" s="63">
        <v>54.475577411999993</v>
      </c>
      <c r="AU15" s="63">
        <v>0</v>
      </c>
      <c r="AV15" s="63">
        <v>3.6012</v>
      </c>
      <c r="AW15" s="63">
        <v>49.407377411999995</v>
      </c>
      <c r="AX15" s="63">
        <v>1.4670000000000001</v>
      </c>
      <c r="AY15" s="62">
        <v>0</v>
      </c>
      <c r="AZ15" s="62">
        <v>0</v>
      </c>
      <c r="BA15" s="62">
        <v>0</v>
      </c>
      <c r="BB15" s="62">
        <v>0</v>
      </c>
      <c r="BC15" s="62">
        <v>0</v>
      </c>
    </row>
    <row r="16" spans="1:55" ht="18.75" x14ac:dyDescent="0.25">
      <c r="A16" s="10" t="s">
        <v>22</v>
      </c>
      <c r="B16" s="9" t="s">
        <v>23</v>
      </c>
      <c r="C16" s="35"/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  <c r="N16" s="27">
        <v>0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27">
        <v>0</v>
      </c>
      <c r="AE16" s="27">
        <v>0</v>
      </c>
      <c r="AF16" s="62">
        <v>0</v>
      </c>
      <c r="AG16" s="36">
        <v>0</v>
      </c>
      <c r="AH16" s="36">
        <v>0</v>
      </c>
      <c r="AI16" s="36">
        <v>0</v>
      </c>
      <c r="AJ16" s="27">
        <v>0</v>
      </c>
      <c r="AK16" s="62">
        <v>0</v>
      </c>
      <c r="AL16" s="62">
        <v>0</v>
      </c>
      <c r="AM16" s="62">
        <v>0</v>
      </c>
      <c r="AN16" s="62">
        <v>0</v>
      </c>
      <c r="AO16" s="27"/>
      <c r="AP16" s="62"/>
      <c r="AQ16" s="62"/>
      <c r="AR16" s="62"/>
      <c r="AS16" s="62"/>
      <c r="AT16" s="63"/>
      <c r="AU16" s="63"/>
      <c r="AV16" s="63"/>
      <c r="AW16" s="63"/>
      <c r="AX16" s="63"/>
      <c r="AY16" s="62"/>
      <c r="AZ16" s="62"/>
      <c r="BA16" s="62"/>
      <c r="BB16" s="62"/>
      <c r="BC16" s="62"/>
    </row>
    <row r="17" spans="1:55" ht="37.5" x14ac:dyDescent="0.25">
      <c r="A17" s="10" t="s">
        <v>24</v>
      </c>
      <c r="B17" s="9" t="s">
        <v>25</v>
      </c>
      <c r="C17" s="35"/>
      <c r="D17" s="26">
        <f>D20</f>
        <v>90.946203200000014</v>
      </c>
      <c r="E17" s="26">
        <f t="shared" ref="E17:AC17" si="1">E20</f>
        <v>88.560999803999991</v>
      </c>
      <c r="F17" s="26">
        <f t="shared" si="1"/>
        <v>0</v>
      </c>
      <c r="G17" s="26">
        <f t="shared" si="1"/>
        <v>3.9384000000000001</v>
      </c>
      <c r="H17" s="26">
        <f t="shared" si="1"/>
        <v>84.622599804000004</v>
      </c>
      <c r="I17" s="26">
        <f t="shared" si="1"/>
        <v>0</v>
      </c>
      <c r="J17" s="26">
        <f t="shared" si="1"/>
        <v>5.1707122080000003</v>
      </c>
      <c r="K17" s="26">
        <f t="shared" si="1"/>
        <v>0</v>
      </c>
      <c r="L17" s="26">
        <f t="shared" si="1"/>
        <v>0</v>
      </c>
      <c r="M17" s="26">
        <f t="shared" si="1"/>
        <v>5.1707122080000003</v>
      </c>
      <c r="N17" s="26">
        <f t="shared" si="1"/>
        <v>0</v>
      </c>
      <c r="O17" s="26">
        <f t="shared" si="1"/>
        <v>30.381710183999996</v>
      </c>
      <c r="P17" s="26">
        <f t="shared" si="1"/>
        <v>0</v>
      </c>
      <c r="Q17" s="26">
        <f t="shared" si="1"/>
        <v>0.38719999999999999</v>
      </c>
      <c r="R17" s="26">
        <f t="shared" si="1"/>
        <v>29.994510183999996</v>
      </c>
      <c r="S17" s="26">
        <f t="shared" si="1"/>
        <v>0</v>
      </c>
      <c r="T17" s="26">
        <f t="shared" si="1"/>
        <v>53.008577411999994</v>
      </c>
      <c r="U17" s="26">
        <f t="shared" si="1"/>
        <v>0</v>
      </c>
      <c r="V17" s="26">
        <f t="shared" si="1"/>
        <v>3.6012</v>
      </c>
      <c r="W17" s="26">
        <f t="shared" si="1"/>
        <v>49.407377411999995</v>
      </c>
      <c r="X17" s="26">
        <f t="shared" si="1"/>
        <v>0</v>
      </c>
      <c r="Y17" s="26">
        <f t="shared" si="1"/>
        <v>0</v>
      </c>
      <c r="Z17" s="26">
        <f t="shared" si="1"/>
        <v>0</v>
      </c>
      <c r="AA17" s="26">
        <f t="shared" si="1"/>
        <v>0</v>
      </c>
      <c r="AB17" s="26">
        <f t="shared" si="1"/>
        <v>0</v>
      </c>
      <c r="AC17" s="26">
        <f t="shared" si="1"/>
        <v>0</v>
      </c>
      <c r="AD17" s="26">
        <v>90.946203200000014</v>
      </c>
      <c r="AE17" s="26">
        <v>88.560999803999991</v>
      </c>
      <c r="AF17" s="62">
        <v>0</v>
      </c>
      <c r="AG17" s="36">
        <v>3.9384000000000001</v>
      </c>
      <c r="AH17" s="36">
        <v>84.622599804000004</v>
      </c>
      <c r="AI17" s="36">
        <v>0</v>
      </c>
      <c r="AJ17" s="26">
        <v>5.1707122080000003</v>
      </c>
      <c r="AK17" s="26">
        <v>0</v>
      </c>
      <c r="AL17" s="26">
        <v>0</v>
      </c>
      <c r="AM17" s="26">
        <v>5.1707122080000003</v>
      </c>
      <c r="AN17" s="26">
        <v>0</v>
      </c>
      <c r="AO17" s="26">
        <v>30.381710183999996</v>
      </c>
      <c r="AP17" s="26">
        <v>0</v>
      </c>
      <c r="AQ17" s="26">
        <v>0.38719999999999999</v>
      </c>
      <c r="AR17" s="26">
        <v>29.994510183999996</v>
      </c>
      <c r="AS17" s="26">
        <v>0</v>
      </c>
      <c r="AT17" s="63">
        <v>53.008577411999994</v>
      </c>
      <c r="AU17" s="63">
        <v>0</v>
      </c>
      <c r="AV17" s="63">
        <v>3.6012</v>
      </c>
      <c r="AW17" s="63">
        <v>49.407377411999995</v>
      </c>
      <c r="AX17" s="63">
        <v>0</v>
      </c>
      <c r="AY17" s="62">
        <v>0</v>
      </c>
      <c r="AZ17" s="62">
        <v>0</v>
      </c>
      <c r="BA17" s="62">
        <v>0</v>
      </c>
      <c r="BB17" s="62">
        <v>0</v>
      </c>
      <c r="BC17" s="62">
        <v>0</v>
      </c>
    </row>
    <row r="18" spans="1:55" ht="18.75" x14ac:dyDescent="0.25">
      <c r="A18" s="11" t="s">
        <v>26</v>
      </c>
      <c r="B18" s="12" t="s">
        <v>27</v>
      </c>
      <c r="C18" s="35"/>
      <c r="D18" s="26">
        <f>D104</f>
        <v>40.788999999999994</v>
      </c>
      <c r="E18" s="26">
        <f t="shared" ref="E18:X18" si="2">E104</f>
        <v>6.7102599600000001</v>
      </c>
      <c r="F18" s="26">
        <f t="shared" si="2"/>
        <v>0</v>
      </c>
      <c r="G18" s="26">
        <f t="shared" si="2"/>
        <v>0</v>
      </c>
      <c r="H18" s="26">
        <f t="shared" si="2"/>
        <v>2.8222599599999998</v>
      </c>
      <c r="I18" s="26">
        <f t="shared" si="2"/>
        <v>3.8879999999999999</v>
      </c>
      <c r="J18" s="26">
        <f t="shared" si="2"/>
        <v>3.5998857599999994</v>
      </c>
      <c r="K18" s="26">
        <f t="shared" si="2"/>
        <v>0</v>
      </c>
      <c r="L18" s="26">
        <f t="shared" si="2"/>
        <v>0</v>
      </c>
      <c r="M18" s="26">
        <f t="shared" si="2"/>
        <v>2.5148199599999996</v>
      </c>
      <c r="N18" s="26">
        <f t="shared" si="2"/>
        <v>1.0850657999999997</v>
      </c>
      <c r="O18" s="26">
        <f t="shared" si="2"/>
        <v>1.64344</v>
      </c>
      <c r="P18" s="26">
        <f t="shared" si="2"/>
        <v>0</v>
      </c>
      <c r="Q18" s="26">
        <f t="shared" si="2"/>
        <v>0</v>
      </c>
      <c r="R18" s="26">
        <f t="shared" si="2"/>
        <v>0.30743999999999999</v>
      </c>
      <c r="S18" s="26">
        <f t="shared" si="2"/>
        <v>1.3360000000000001</v>
      </c>
      <c r="T18" s="26">
        <f t="shared" si="2"/>
        <v>1.4670000000000001</v>
      </c>
      <c r="U18" s="26">
        <f t="shared" si="2"/>
        <v>0</v>
      </c>
      <c r="V18" s="26">
        <f t="shared" si="2"/>
        <v>0</v>
      </c>
      <c r="W18" s="26">
        <f t="shared" si="2"/>
        <v>0</v>
      </c>
      <c r="X18" s="26">
        <f t="shared" si="2"/>
        <v>1.4670000000000001</v>
      </c>
      <c r="Y18" s="26">
        <f t="shared" ref="Y18:AC18" si="3">Y104</f>
        <v>0</v>
      </c>
      <c r="Z18" s="26">
        <f t="shared" si="3"/>
        <v>0</v>
      </c>
      <c r="AA18" s="26">
        <f t="shared" si="3"/>
        <v>0</v>
      </c>
      <c r="AB18" s="26">
        <f t="shared" si="3"/>
        <v>0</v>
      </c>
      <c r="AC18" s="26">
        <f t="shared" si="3"/>
        <v>0</v>
      </c>
      <c r="AD18" s="26">
        <v>40.788999999999994</v>
      </c>
      <c r="AE18" s="26">
        <v>6.7102599600000001</v>
      </c>
      <c r="AF18" s="62">
        <v>0</v>
      </c>
      <c r="AG18" s="36">
        <v>0</v>
      </c>
      <c r="AH18" s="36">
        <v>2.8222599599999998</v>
      </c>
      <c r="AI18" s="36">
        <v>3.8879999999999999</v>
      </c>
      <c r="AJ18" s="26">
        <v>3.5998857599999994</v>
      </c>
      <c r="AK18" s="26">
        <v>0</v>
      </c>
      <c r="AL18" s="26">
        <v>0</v>
      </c>
      <c r="AM18" s="26">
        <v>2.5148199599999996</v>
      </c>
      <c r="AN18" s="26">
        <v>1.0850657999999997</v>
      </c>
      <c r="AO18" s="26">
        <v>1.64344</v>
      </c>
      <c r="AP18" s="26">
        <v>0</v>
      </c>
      <c r="AQ18" s="26">
        <v>0</v>
      </c>
      <c r="AR18" s="26">
        <v>0.30743999999999999</v>
      </c>
      <c r="AS18" s="26">
        <v>1.3360000000000001</v>
      </c>
      <c r="AT18" s="63">
        <v>1.4670000000000001</v>
      </c>
      <c r="AU18" s="63">
        <v>0</v>
      </c>
      <c r="AV18" s="63">
        <v>0</v>
      </c>
      <c r="AW18" s="63">
        <v>0</v>
      </c>
      <c r="AX18" s="63">
        <v>1.4670000000000001</v>
      </c>
      <c r="AY18" s="62">
        <v>0</v>
      </c>
      <c r="AZ18" s="62">
        <v>0</v>
      </c>
      <c r="BA18" s="62">
        <v>0</v>
      </c>
      <c r="BB18" s="62">
        <v>0</v>
      </c>
      <c r="BC18" s="62">
        <v>0</v>
      </c>
    </row>
    <row r="19" spans="1:55" ht="37.5" x14ac:dyDescent="0.25">
      <c r="A19" s="13" t="s">
        <v>28</v>
      </c>
      <c r="B19" s="9" t="s">
        <v>29</v>
      </c>
      <c r="C19" s="35"/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27">
        <v>0</v>
      </c>
      <c r="AE19" s="27">
        <v>0</v>
      </c>
      <c r="AF19" s="62">
        <v>0</v>
      </c>
      <c r="AG19" s="36">
        <v>0</v>
      </c>
      <c r="AH19" s="36">
        <v>0</v>
      </c>
      <c r="AI19" s="36">
        <v>0</v>
      </c>
      <c r="AJ19" s="27">
        <v>0</v>
      </c>
      <c r="AK19" s="62">
        <v>0</v>
      </c>
      <c r="AL19" s="62">
        <v>0</v>
      </c>
      <c r="AM19" s="62">
        <v>0</v>
      </c>
      <c r="AN19" s="62">
        <v>0</v>
      </c>
      <c r="AO19" s="27"/>
      <c r="AP19" s="62"/>
      <c r="AQ19" s="62"/>
      <c r="AR19" s="62"/>
      <c r="AS19" s="62"/>
      <c r="AT19" s="63"/>
      <c r="AU19" s="63"/>
      <c r="AV19" s="63"/>
      <c r="AW19" s="63"/>
      <c r="AX19" s="63"/>
      <c r="AY19" s="62"/>
      <c r="AZ19" s="62"/>
      <c r="BA19" s="62"/>
      <c r="BB19" s="62"/>
      <c r="BC19" s="62"/>
    </row>
    <row r="20" spans="1:55" ht="37.5" x14ac:dyDescent="0.25">
      <c r="A20" s="14" t="s">
        <v>30</v>
      </c>
      <c r="B20" s="15" t="s">
        <v>31</v>
      </c>
      <c r="C20" s="35"/>
      <c r="D20" s="26">
        <f>D21+D63+D98</f>
        <v>90.946203200000014</v>
      </c>
      <c r="E20" s="26">
        <f>E21+E63+E98</f>
        <v>88.560999803999991</v>
      </c>
      <c r="F20" s="26">
        <f>F21+F63+F98</f>
        <v>0</v>
      </c>
      <c r="G20" s="26">
        <f>G21+G63+G98</f>
        <v>3.9384000000000001</v>
      </c>
      <c r="H20" s="26">
        <f>H21+H63+H98</f>
        <v>84.622599804000004</v>
      </c>
      <c r="I20" s="26">
        <f>I21+I63+I98</f>
        <v>0</v>
      </c>
      <c r="J20" s="26">
        <f t="shared" ref="J20:AC20" si="4">J21+J63+J98</f>
        <v>5.1707122080000003</v>
      </c>
      <c r="K20" s="26">
        <f t="shared" si="4"/>
        <v>0</v>
      </c>
      <c r="L20" s="26">
        <f t="shared" si="4"/>
        <v>0</v>
      </c>
      <c r="M20" s="26">
        <f t="shared" si="4"/>
        <v>5.1707122080000003</v>
      </c>
      <c r="N20" s="26">
        <f t="shared" si="4"/>
        <v>0</v>
      </c>
      <c r="O20" s="26">
        <f t="shared" si="4"/>
        <v>30.381710183999996</v>
      </c>
      <c r="P20" s="26">
        <f t="shared" si="4"/>
        <v>0</v>
      </c>
      <c r="Q20" s="26">
        <f t="shared" si="4"/>
        <v>0.38719999999999999</v>
      </c>
      <c r="R20" s="26">
        <f t="shared" si="4"/>
        <v>29.994510183999996</v>
      </c>
      <c r="S20" s="26">
        <f t="shared" si="4"/>
        <v>0</v>
      </c>
      <c r="T20" s="26">
        <f t="shared" si="4"/>
        <v>53.008577411999994</v>
      </c>
      <c r="U20" s="26">
        <f t="shared" si="4"/>
        <v>0</v>
      </c>
      <c r="V20" s="26">
        <f t="shared" si="4"/>
        <v>3.6012</v>
      </c>
      <c r="W20" s="26">
        <f t="shared" si="4"/>
        <v>49.407377411999995</v>
      </c>
      <c r="X20" s="26">
        <f t="shared" si="4"/>
        <v>0</v>
      </c>
      <c r="Y20" s="26">
        <f t="shared" si="4"/>
        <v>0</v>
      </c>
      <c r="Z20" s="26">
        <f t="shared" si="4"/>
        <v>0</v>
      </c>
      <c r="AA20" s="26">
        <f t="shared" si="4"/>
        <v>0</v>
      </c>
      <c r="AB20" s="26">
        <f t="shared" si="4"/>
        <v>0</v>
      </c>
      <c r="AC20" s="26">
        <f t="shared" si="4"/>
        <v>0</v>
      </c>
      <c r="AD20" s="26">
        <v>90.946203200000014</v>
      </c>
      <c r="AE20" s="26">
        <v>88.560999803999991</v>
      </c>
      <c r="AF20" s="62">
        <v>0</v>
      </c>
      <c r="AG20" s="36">
        <v>3.9384000000000001</v>
      </c>
      <c r="AH20" s="36">
        <v>84.622599804000004</v>
      </c>
      <c r="AI20" s="36">
        <v>0</v>
      </c>
      <c r="AJ20" s="26">
        <v>5.1707122080000003</v>
      </c>
      <c r="AK20" s="26">
        <v>0</v>
      </c>
      <c r="AL20" s="26">
        <v>0</v>
      </c>
      <c r="AM20" s="26">
        <v>5.1707122080000003</v>
      </c>
      <c r="AN20" s="26">
        <v>0</v>
      </c>
      <c r="AO20" s="26">
        <v>30.381710183999996</v>
      </c>
      <c r="AP20" s="26">
        <v>0</v>
      </c>
      <c r="AQ20" s="26">
        <v>0.38719999999999999</v>
      </c>
      <c r="AR20" s="26">
        <v>29.994510183999996</v>
      </c>
      <c r="AS20" s="26">
        <v>0</v>
      </c>
      <c r="AT20" s="63">
        <v>53.008577411999994</v>
      </c>
      <c r="AU20" s="63">
        <v>0</v>
      </c>
      <c r="AV20" s="63">
        <v>3.6012</v>
      </c>
      <c r="AW20" s="63">
        <v>49.407377411999995</v>
      </c>
      <c r="AX20" s="63">
        <v>0</v>
      </c>
      <c r="AY20" s="62">
        <v>0</v>
      </c>
      <c r="AZ20" s="62">
        <v>0</v>
      </c>
      <c r="BA20" s="62">
        <v>0</v>
      </c>
      <c r="BB20" s="62">
        <v>0</v>
      </c>
      <c r="BC20" s="62">
        <v>0</v>
      </c>
    </row>
    <row r="21" spans="1:55" ht="75" x14ac:dyDescent="0.25">
      <c r="A21" s="14" t="s">
        <v>32</v>
      </c>
      <c r="B21" s="15" t="s">
        <v>33</v>
      </c>
      <c r="C21" s="35"/>
      <c r="D21" s="26">
        <f>D22+D51</f>
        <v>43.308403200000008</v>
      </c>
      <c r="E21" s="26">
        <f t="shared" ref="E21:I21" si="5">E22+E51</f>
        <v>46.576905323999995</v>
      </c>
      <c r="F21" s="26">
        <f t="shared" si="5"/>
        <v>0</v>
      </c>
      <c r="G21" s="26">
        <f t="shared" si="5"/>
        <v>0</v>
      </c>
      <c r="H21" s="26">
        <f t="shared" si="5"/>
        <v>46.576905323999995</v>
      </c>
      <c r="I21" s="26">
        <f t="shared" si="5"/>
        <v>0</v>
      </c>
      <c r="J21" s="26">
        <f>J22+J51</f>
        <v>5.1707122080000003</v>
      </c>
      <c r="K21" s="26">
        <f t="shared" ref="K21:AC21" si="6">K22+K51</f>
        <v>0</v>
      </c>
      <c r="L21" s="26">
        <f t="shared" si="6"/>
        <v>0</v>
      </c>
      <c r="M21" s="26">
        <f t="shared" si="6"/>
        <v>5.1707122080000003</v>
      </c>
      <c r="N21" s="26">
        <f t="shared" si="6"/>
        <v>0</v>
      </c>
      <c r="O21" s="26">
        <f t="shared" si="6"/>
        <v>17.497142927999999</v>
      </c>
      <c r="P21" s="26">
        <f t="shared" si="6"/>
        <v>0</v>
      </c>
      <c r="Q21" s="26">
        <f t="shared" si="6"/>
        <v>0</v>
      </c>
      <c r="R21" s="26">
        <f t="shared" si="6"/>
        <v>17.497142927999999</v>
      </c>
      <c r="S21" s="26">
        <f t="shared" si="6"/>
        <v>0</v>
      </c>
      <c r="T21" s="26">
        <f t="shared" si="6"/>
        <v>23.909050187999998</v>
      </c>
      <c r="U21" s="26">
        <f t="shared" si="6"/>
        <v>0</v>
      </c>
      <c r="V21" s="26">
        <f t="shared" si="6"/>
        <v>0</v>
      </c>
      <c r="W21" s="26">
        <f t="shared" si="6"/>
        <v>23.909050187999998</v>
      </c>
      <c r="X21" s="26">
        <f t="shared" si="6"/>
        <v>0</v>
      </c>
      <c r="Y21" s="26">
        <f t="shared" si="6"/>
        <v>0</v>
      </c>
      <c r="Z21" s="26">
        <f t="shared" si="6"/>
        <v>0</v>
      </c>
      <c r="AA21" s="26">
        <f t="shared" si="6"/>
        <v>0</v>
      </c>
      <c r="AB21" s="26">
        <f t="shared" si="6"/>
        <v>0</v>
      </c>
      <c r="AC21" s="26">
        <f t="shared" si="6"/>
        <v>0</v>
      </c>
      <c r="AD21" s="26">
        <v>43.308403200000008</v>
      </c>
      <c r="AE21" s="26">
        <v>46.576905323999995</v>
      </c>
      <c r="AF21" s="62">
        <v>0</v>
      </c>
      <c r="AG21" s="36">
        <v>0</v>
      </c>
      <c r="AH21" s="36">
        <v>46.576905323999995</v>
      </c>
      <c r="AI21" s="36">
        <v>0</v>
      </c>
      <c r="AJ21" s="26">
        <v>5.1707122080000003</v>
      </c>
      <c r="AK21" s="26">
        <v>0</v>
      </c>
      <c r="AL21" s="26">
        <v>0</v>
      </c>
      <c r="AM21" s="26">
        <v>5.1707122080000003</v>
      </c>
      <c r="AN21" s="26">
        <v>0</v>
      </c>
      <c r="AO21" s="26">
        <v>17.497142927999999</v>
      </c>
      <c r="AP21" s="26">
        <v>0</v>
      </c>
      <c r="AQ21" s="26">
        <v>0</v>
      </c>
      <c r="AR21" s="26">
        <v>17.497142927999999</v>
      </c>
      <c r="AS21" s="26">
        <v>0</v>
      </c>
      <c r="AT21" s="63">
        <v>23.909050187999998</v>
      </c>
      <c r="AU21" s="63">
        <v>0</v>
      </c>
      <c r="AV21" s="63">
        <v>0</v>
      </c>
      <c r="AW21" s="63">
        <v>23.909050187999998</v>
      </c>
      <c r="AX21" s="63">
        <v>0</v>
      </c>
      <c r="AY21" s="62">
        <v>0</v>
      </c>
      <c r="AZ21" s="62">
        <v>0</v>
      </c>
      <c r="BA21" s="62">
        <v>0</v>
      </c>
      <c r="BB21" s="62">
        <v>0</v>
      </c>
      <c r="BC21" s="62">
        <v>0</v>
      </c>
    </row>
    <row r="22" spans="1:55" ht="37.5" x14ac:dyDescent="0.25">
      <c r="A22" s="14" t="s">
        <v>34</v>
      </c>
      <c r="B22" s="15" t="s">
        <v>35</v>
      </c>
      <c r="C22" s="35"/>
      <c r="D22" s="26">
        <f>SUM(D23:D50)</f>
        <v>37.784803200000006</v>
      </c>
      <c r="E22" s="26">
        <f>SUM(E23:E50)</f>
        <v>41.104977767999998</v>
      </c>
      <c r="F22" s="26">
        <f t="shared" ref="F22:I22" si="7">SUM(F23:F49)</f>
        <v>0</v>
      </c>
      <c r="G22" s="26">
        <f t="shared" si="7"/>
        <v>0</v>
      </c>
      <c r="H22" s="26">
        <f>SUM(H23:H50)</f>
        <v>41.104977767999998</v>
      </c>
      <c r="I22" s="26">
        <f t="shared" si="7"/>
        <v>0</v>
      </c>
      <c r="J22" s="26">
        <f>SUM(J23:J50)</f>
        <v>3.2657846400000001</v>
      </c>
      <c r="K22" s="26">
        <f t="shared" ref="K22:AC22" si="8">SUM(K23:K50)</f>
        <v>0</v>
      </c>
      <c r="L22" s="26">
        <f t="shared" si="8"/>
        <v>0</v>
      </c>
      <c r="M22" s="26">
        <f t="shared" si="8"/>
        <v>3.2657846400000001</v>
      </c>
      <c r="N22" s="26">
        <f t="shared" si="8"/>
        <v>0</v>
      </c>
      <c r="O22" s="26">
        <f t="shared" si="8"/>
        <v>14.429142935999998</v>
      </c>
      <c r="P22" s="26">
        <f t="shared" si="8"/>
        <v>0</v>
      </c>
      <c r="Q22" s="26">
        <f t="shared" si="8"/>
        <v>0</v>
      </c>
      <c r="R22" s="26">
        <f t="shared" si="8"/>
        <v>14.429142935999998</v>
      </c>
      <c r="S22" s="26">
        <f t="shared" si="8"/>
        <v>0</v>
      </c>
      <c r="T22" s="26">
        <f t="shared" si="8"/>
        <v>23.410050192</v>
      </c>
      <c r="U22" s="26">
        <f t="shared" si="8"/>
        <v>0</v>
      </c>
      <c r="V22" s="26">
        <f t="shared" si="8"/>
        <v>0</v>
      </c>
      <c r="W22" s="26">
        <f t="shared" si="8"/>
        <v>23.410050192</v>
      </c>
      <c r="X22" s="26">
        <f t="shared" si="8"/>
        <v>0</v>
      </c>
      <c r="Y22" s="26">
        <f t="shared" si="8"/>
        <v>0</v>
      </c>
      <c r="Z22" s="26">
        <f t="shared" si="8"/>
        <v>0</v>
      </c>
      <c r="AA22" s="26">
        <f t="shared" si="8"/>
        <v>0</v>
      </c>
      <c r="AB22" s="26">
        <f t="shared" si="8"/>
        <v>0</v>
      </c>
      <c r="AC22" s="26">
        <f t="shared" si="8"/>
        <v>0</v>
      </c>
      <c r="AD22" s="26">
        <v>37.784803200000006</v>
      </c>
      <c r="AE22" s="26">
        <v>41.104977767999998</v>
      </c>
      <c r="AF22" s="62">
        <v>0</v>
      </c>
      <c r="AG22" s="36">
        <v>0</v>
      </c>
      <c r="AH22" s="36">
        <v>41.104977767999998</v>
      </c>
      <c r="AI22" s="36">
        <v>0</v>
      </c>
      <c r="AJ22" s="26">
        <v>3.2657846400000001</v>
      </c>
      <c r="AK22" s="26">
        <v>0</v>
      </c>
      <c r="AL22" s="26">
        <v>0</v>
      </c>
      <c r="AM22" s="26">
        <v>3.2657846400000001</v>
      </c>
      <c r="AN22" s="26">
        <v>0</v>
      </c>
      <c r="AO22" s="26">
        <v>14.429142935999998</v>
      </c>
      <c r="AP22" s="26">
        <v>0</v>
      </c>
      <c r="AQ22" s="26">
        <v>0</v>
      </c>
      <c r="AR22" s="26">
        <v>14.429142935999998</v>
      </c>
      <c r="AS22" s="26">
        <v>0</v>
      </c>
      <c r="AT22" s="63">
        <v>23.410050192</v>
      </c>
      <c r="AU22" s="63">
        <v>0</v>
      </c>
      <c r="AV22" s="63">
        <v>0</v>
      </c>
      <c r="AW22" s="63">
        <v>23.410050192</v>
      </c>
      <c r="AX22" s="63">
        <v>0</v>
      </c>
      <c r="AY22" s="62">
        <v>0</v>
      </c>
      <c r="AZ22" s="62">
        <v>0</v>
      </c>
      <c r="BA22" s="62">
        <v>0</v>
      </c>
      <c r="BB22" s="62">
        <v>0</v>
      </c>
      <c r="BC22" s="62">
        <v>0</v>
      </c>
    </row>
    <row r="23" spans="1:55" ht="18.75" x14ac:dyDescent="0.25">
      <c r="A23" s="16" t="s">
        <v>36</v>
      </c>
      <c r="B23" s="17" t="s">
        <v>142</v>
      </c>
      <c r="C23" s="39" t="s">
        <v>224</v>
      </c>
      <c r="D23" s="64">
        <f>0.381573*1.2</f>
        <v>0.45788759999999995</v>
      </c>
      <c r="E23" s="65">
        <v>0.49882659600000001</v>
      </c>
      <c r="F23" s="37"/>
      <c r="G23" s="37"/>
      <c r="H23" s="37">
        <v>0.49882659600000001</v>
      </c>
      <c r="I23" s="62"/>
      <c r="J23" s="27"/>
      <c r="K23" s="62"/>
      <c r="L23" s="62"/>
      <c r="M23" s="62"/>
      <c r="N23" s="62"/>
      <c r="O23" s="65">
        <v>0.49882659600000001</v>
      </c>
      <c r="P23" s="37"/>
      <c r="Q23" s="37"/>
      <c r="R23" s="37">
        <v>0.49882659600000001</v>
      </c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4">
        <v>0.45788759999999995</v>
      </c>
      <c r="AE23" s="29">
        <v>0.49882659600000001</v>
      </c>
      <c r="AF23" s="62"/>
      <c r="AG23" s="37"/>
      <c r="AH23" s="37">
        <v>0.49882659600000001</v>
      </c>
      <c r="AI23" s="37"/>
      <c r="AJ23" s="27"/>
      <c r="AK23" s="62"/>
      <c r="AL23" s="62"/>
      <c r="AM23" s="62"/>
      <c r="AN23" s="62"/>
      <c r="AO23" s="29">
        <v>0.49882659600000001</v>
      </c>
      <c r="AP23" s="62"/>
      <c r="AQ23" s="37"/>
      <c r="AR23" s="37">
        <v>0.49882659600000001</v>
      </c>
      <c r="AS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</row>
    <row r="24" spans="1:55" ht="30" x14ac:dyDescent="0.25">
      <c r="A24" s="16" t="s">
        <v>37</v>
      </c>
      <c r="B24" s="17" t="s">
        <v>143</v>
      </c>
      <c r="C24" s="39" t="s">
        <v>225</v>
      </c>
      <c r="D24" s="64">
        <f>0.417488*1.2</f>
        <v>0.50098560000000003</v>
      </c>
      <c r="E24" s="65">
        <v>0.49490709599999994</v>
      </c>
      <c r="F24" s="37"/>
      <c r="G24" s="37"/>
      <c r="H24" s="37">
        <v>0.49490709599999994</v>
      </c>
      <c r="I24" s="62"/>
      <c r="J24" s="27"/>
      <c r="K24" s="62"/>
      <c r="L24" s="62"/>
      <c r="M24" s="62"/>
      <c r="N24" s="62"/>
      <c r="O24" s="65">
        <v>0.49490709599999994</v>
      </c>
      <c r="P24" s="37"/>
      <c r="Q24" s="37"/>
      <c r="R24" s="37">
        <v>0.49490709599999994</v>
      </c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4">
        <v>0.50098560000000003</v>
      </c>
      <c r="AE24" s="29">
        <v>0.49490709599999994</v>
      </c>
      <c r="AF24" s="62"/>
      <c r="AG24" s="37"/>
      <c r="AH24" s="37">
        <v>0.49490709599999994</v>
      </c>
      <c r="AI24" s="37"/>
      <c r="AJ24" s="27"/>
      <c r="AK24" s="62"/>
      <c r="AL24" s="62"/>
      <c r="AM24" s="62"/>
      <c r="AN24" s="62"/>
      <c r="AO24" s="29">
        <v>0.49490709599999994</v>
      </c>
      <c r="AP24" s="62"/>
      <c r="AQ24" s="37"/>
      <c r="AR24" s="37">
        <v>0.49490709599999994</v>
      </c>
      <c r="AS24" s="62"/>
      <c r="AT24" s="62"/>
      <c r="AU24" s="62"/>
      <c r="AV24" s="62"/>
      <c r="AW24" s="62"/>
      <c r="AX24" s="62"/>
      <c r="AY24" s="62"/>
      <c r="AZ24" s="62"/>
      <c r="BA24" s="62"/>
      <c r="BB24" s="62"/>
      <c r="BC24" s="62"/>
    </row>
    <row r="25" spans="1:55" ht="30" x14ac:dyDescent="0.25">
      <c r="A25" s="16" t="s">
        <v>38</v>
      </c>
      <c r="B25" s="30" t="s">
        <v>144</v>
      </c>
      <c r="C25" s="39" t="s">
        <v>226</v>
      </c>
      <c r="D25" s="64">
        <f>0.384*1.2</f>
        <v>0.46079999999999999</v>
      </c>
      <c r="E25" s="27">
        <v>0.39816285600000001</v>
      </c>
      <c r="F25" s="66"/>
      <c r="G25" s="28"/>
      <c r="H25" s="27">
        <f t="shared" ref="H25:H26" si="9">E25</f>
        <v>0.39816285600000001</v>
      </c>
      <c r="I25" s="27"/>
      <c r="J25" s="26"/>
      <c r="K25" s="62"/>
      <c r="L25" s="62"/>
      <c r="M25" s="62"/>
      <c r="N25" s="62"/>
      <c r="O25" s="65"/>
      <c r="P25" s="37"/>
      <c r="Q25" s="37"/>
      <c r="R25" s="37"/>
      <c r="S25" s="62"/>
      <c r="T25" s="27">
        <v>0.39816285600000001</v>
      </c>
      <c r="U25" s="66"/>
      <c r="V25" s="28"/>
      <c r="W25" s="27">
        <f t="shared" ref="W25" si="10">T25</f>
        <v>0.39816285600000001</v>
      </c>
      <c r="X25" s="27"/>
      <c r="Y25" s="62"/>
      <c r="Z25" s="62"/>
      <c r="AA25" s="62"/>
      <c r="AB25" s="62"/>
      <c r="AC25" s="62"/>
      <c r="AD25" s="64">
        <v>0.46079999999999999</v>
      </c>
      <c r="AE25" s="29">
        <v>0.39816285600000001</v>
      </c>
      <c r="AF25" s="62"/>
      <c r="AG25" s="37"/>
      <c r="AH25" s="37">
        <v>0.39816285600000001</v>
      </c>
      <c r="AI25" s="37"/>
      <c r="AJ25" s="26"/>
      <c r="AK25" s="62"/>
      <c r="AL25" s="62"/>
      <c r="AM25" s="62"/>
      <c r="AN25" s="62"/>
      <c r="AO25" s="29"/>
      <c r="AP25" s="62"/>
      <c r="AQ25" s="37"/>
      <c r="AR25" s="37"/>
      <c r="AS25" s="62"/>
      <c r="AT25" s="62">
        <v>0.39816285600000001</v>
      </c>
      <c r="AU25" s="62"/>
      <c r="AV25" s="62"/>
      <c r="AW25" s="62">
        <v>0.39816285600000001</v>
      </c>
      <c r="AX25" s="62"/>
      <c r="AY25" s="62"/>
      <c r="AZ25" s="62"/>
      <c r="BA25" s="62"/>
      <c r="BB25" s="62"/>
      <c r="BC25" s="62"/>
    </row>
    <row r="26" spans="1:55" ht="18.75" x14ac:dyDescent="0.25">
      <c r="A26" s="16" t="s">
        <v>39</v>
      </c>
      <c r="B26" s="17" t="s">
        <v>145</v>
      </c>
      <c r="C26" s="39" t="s">
        <v>227</v>
      </c>
      <c r="D26" s="64">
        <f>0.766667*1.2</f>
        <v>0.92000039999999994</v>
      </c>
      <c r="E26" s="27">
        <v>0.71287238399999997</v>
      </c>
      <c r="F26" s="66"/>
      <c r="G26" s="28"/>
      <c r="H26" s="27">
        <f t="shared" si="9"/>
        <v>0.71287238399999997</v>
      </c>
      <c r="I26" s="62"/>
      <c r="J26" s="27"/>
      <c r="K26" s="62"/>
      <c r="L26" s="62"/>
      <c r="M26" s="62"/>
      <c r="N26" s="62"/>
      <c r="O26" s="27">
        <v>0.71287238399999997</v>
      </c>
      <c r="P26" s="66"/>
      <c r="Q26" s="28"/>
      <c r="R26" s="27">
        <f t="shared" ref="R26" si="11">O26</f>
        <v>0.71287238399999997</v>
      </c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4">
        <v>0.92000039999999994</v>
      </c>
      <c r="AE26" s="29">
        <v>0.71287238399999997</v>
      </c>
      <c r="AF26" s="62"/>
      <c r="AG26" s="37"/>
      <c r="AH26" s="37">
        <v>0.71287238399999997</v>
      </c>
      <c r="AI26" s="37"/>
      <c r="AJ26" s="27"/>
      <c r="AK26" s="62"/>
      <c r="AL26" s="62"/>
      <c r="AM26" s="62"/>
      <c r="AN26" s="62"/>
      <c r="AO26" s="29">
        <v>0.71287238399999997</v>
      </c>
      <c r="AP26" s="62"/>
      <c r="AQ26" s="37"/>
      <c r="AR26" s="37">
        <v>0.71287238399999997</v>
      </c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</row>
    <row r="27" spans="1:55" ht="30" x14ac:dyDescent="0.25">
      <c r="A27" s="16" t="s">
        <v>40</v>
      </c>
      <c r="B27" s="19" t="s">
        <v>146</v>
      </c>
      <c r="C27" s="39" t="s">
        <v>228</v>
      </c>
      <c r="D27" s="64">
        <f>0.508234*1.2</f>
        <v>0.60988079999999989</v>
      </c>
      <c r="E27" s="27">
        <v>0.93923043599999989</v>
      </c>
      <c r="F27" s="66"/>
      <c r="G27" s="28"/>
      <c r="H27" s="27">
        <f t="shared" ref="H27:H31" si="12">E27</f>
        <v>0.93923043599999989</v>
      </c>
      <c r="I27" s="27"/>
      <c r="J27" s="27"/>
      <c r="K27" s="62"/>
      <c r="L27" s="62"/>
      <c r="M27" s="62"/>
      <c r="N27" s="62"/>
      <c r="O27" s="62"/>
      <c r="P27" s="62"/>
      <c r="Q27" s="62"/>
      <c r="R27" s="62"/>
      <c r="S27" s="62"/>
      <c r="T27" s="27">
        <v>0.93923043599999989</v>
      </c>
      <c r="U27" s="66"/>
      <c r="V27" s="28"/>
      <c r="W27" s="27">
        <f t="shared" ref="W27:W31" si="13">T27</f>
        <v>0.93923043599999989</v>
      </c>
      <c r="X27" s="27"/>
      <c r="Y27" s="62"/>
      <c r="Z27" s="62"/>
      <c r="AA27" s="62"/>
      <c r="AB27" s="62"/>
      <c r="AC27" s="62"/>
      <c r="AD27" s="64">
        <v>0.60988079999999989</v>
      </c>
      <c r="AE27" s="67">
        <v>0.93923043599999989</v>
      </c>
      <c r="AF27" s="62"/>
      <c r="AG27" s="37"/>
      <c r="AH27" s="37">
        <v>0.93923043599999989</v>
      </c>
      <c r="AI27" s="37"/>
      <c r="AJ27" s="27"/>
      <c r="AK27" s="62"/>
      <c r="AL27" s="62"/>
      <c r="AM27" s="62"/>
      <c r="AN27" s="62"/>
      <c r="AO27" s="29"/>
      <c r="AP27" s="62"/>
      <c r="AQ27" s="62"/>
      <c r="AR27" s="62"/>
      <c r="AS27" s="62"/>
      <c r="AT27" s="62">
        <v>0.93923043599999989</v>
      </c>
      <c r="AU27" s="62"/>
      <c r="AV27" s="62"/>
      <c r="AW27" s="62">
        <v>0.93923043599999989</v>
      </c>
      <c r="AX27" s="62"/>
      <c r="AY27" s="62"/>
      <c r="AZ27" s="62"/>
      <c r="BA27" s="62"/>
      <c r="BB27" s="62"/>
      <c r="BC27" s="62"/>
    </row>
    <row r="28" spans="1:55" ht="30" x14ac:dyDescent="0.25">
      <c r="A28" s="16" t="s">
        <v>41</v>
      </c>
      <c r="B28" s="17" t="s">
        <v>147</v>
      </c>
      <c r="C28" s="39" t="s">
        <v>229</v>
      </c>
      <c r="D28" s="64">
        <f>0.38238*1.2</f>
        <v>0.45885599999999999</v>
      </c>
      <c r="E28" s="27">
        <v>0.48185860800000002</v>
      </c>
      <c r="F28" s="66"/>
      <c r="G28" s="28"/>
      <c r="H28" s="27">
        <f t="shared" si="12"/>
        <v>0.48185860800000002</v>
      </c>
      <c r="I28" s="62"/>
      <c r="J28" s="27"/>
      <c r="K28" s="62"/>
      <c r="L28" s="62"/>
      <c r="M28" s="62"/>
      <c r="N28" s="62"/>
      <c r="O28" s="62"/>
      <c r="P28" s="62"/>
      <c r="Q28" s="62"/>
      <c r="R28" s="62"/>
      <c r="S28" s="62"/>
      <c r="T28" s="27">
        <v>0.48185860800000002</v>
      </c>
      <c r="U28" s="66"/>
      <c r="V28" s="28"/>
      <c r="W28" s="27">
        <f t="shared" si="13"/>
        <v>0.48185860800000002</v>
      </c>
      <c r="X28" s="27"/>
      <c r="Y28" s="62"/>
      <c r="Z28" s="62"/>
      <c r="AA28" s="62"/>
      <c r="AB28" s="62"/>
      <c r="AC28" s="62"/>
      <c r="AD28" s="64">
        <v>0.45885599999999999</v>
      </c>
      <c r="AE28" s="67">
        <v>0.48185860800000002</v>
      </c>
      <c r="AF28" s="62"/>
      <c r="AG28" s="37"/>
      <c r="AH28" s="37">
        <v>0.48185860800000002</v>
      </c>
      <c r="AI28" s="37"/>
      <c r="AJ28" s="27"/>
      <c r="AK28" s="62"/>
      <c r="AL28" s="62"/>
      <c r="AM28" s="62"/>
      <c r="AN28" s="62"/>
      <c r="AO28" s="29"/>
      <c r="AP28" s="62"/>
      <c r="AQ28" s="62"/>
      <c r="AR28" s="62"/>
      <c r="AS28" s="62"/>
      <c r="AT28" s="62">
        <v>0.48185860800000002</v>
      </c>
      <c r="AU28" s="62"/>
      <c r="AV28" s="62"/>
      <c r="AW28" s="62">
        <v>0.48185860800000002</v>
      </c>
      <c r="AX28" s="62"/>
      <c r="AY28" s="62"/>
      <c r="AZ28" s="62"/>
      <c r="BA28" s="62"/>
      <c r="BB28" s="62"/>
      <c r="BC28" s="62"/>
    </row>
    <row r="29" spans="1:55" ht="18.75" x14ac:dyDescent="0.25">
      <c r="A29" s="16" t="s">
        <v>42</v>
      </c>
      <c r="B29" s="17" t="s">
        <v>148</v>
      </c>
      <c r="C29" s="39" t="s">
        <v>230</v>
      </c>
      <c r="D29" s="64">
        <f>0.368114*1.2</f>
        <v>0.44173679999999999</v>
      </c>
      <c r="E29" s="27">
        <v>0.42388353600000001</v>
      </c>
      <c r="F29" s="66"/>
      <c r="G29" s="28"/>
      <c r="H29" s="27">
        <f t="shared" si="12"/>
        <v>0.42388353600000001</v>
      </c>
      <c r="I29" s="62"/>
      <c r="J29" s="27"/>
      <c r="K29" s="62"/>
      <c r="L29" s="62"/>
      <c r="M29" s="62"/>
      <c r="N29" s="62"/>
      <c r="O29" s="62"/>
      <c r="P29" s="62"/>
      <c r="Q29" s="62"/>
      <c r="R29" s="62"/>
      <c r="S29" s="62"/>
      <c r="T29" s="27">
        <v>0.42388353600000001</v>
      </c>
      <c r="U29" s="66"/>
      <c r="V29" s="28"/>
      <c r="W29" s="27">
        <f t="shared" si="13"/>
        <v>0.42388353600000001</v>
      </c>
      <c r="X29" s="27"/>
      <c r="Y29" s="62"/>
      <c r="Z29" s="62"/>
      <c r="AA29" s="62"/>
      <c r="AB29" s="62"/>
      <c r="AC29" s="62"/>
      <c r="AD29" s="64">
        <v>0.44173679999999999</v>
      </c>
      <c r="AE29" s="67">
        <v>0.42388353600000001</v>
      </c>
      <c r="AF29" s="62"/>
      <c r="AG29" s="37"/>
      <c r="AH29" s="37">
        <v>0.42388353600000001</v>
      </c>
      <c r="AI29" s="37"/>
      <c r="AJ29" s="27"/>
      <c r="AK29" s="62"/>
      <c r="AL29" s="62"/>
      <c r="AM29" s="62"/>
      <c r="AN29" s="62"/>
      <c r="AO29" s="29"/>
      <c r="AP29" s="62"/>
      <c r="AQ29" s="62"/>
      <c r="AR29" s="62"/>
      <c r="AS29" s="62"/>
      <c r="AT29" s="62">
        <v>0.42388353600000001</v>
      </c>
      <c r="AU29" s="62"/>
      <c r="AV29" s="62"/>
      <c r="AW29" s="62">
        <v>0.42388353600000001</v>
      </c>
      <c r="AX29" s="62"/>
      <c r="AY29" s="62"/>
      <c r="AZ29" s="62"/>
      <c r="BA29" s="62"/>
      <c r="BB29" s="62"/>
      <c r="BC29" s="62"/>
    </row>
    <row r="30" spans="1:55" ht="18.75" x14ac:dyDescent="0.25">
      <c r="A30" s="16" t="s">
        <v>43</v>
      </c>
      <c r="B30" s="17" t="s">
        <v>149</v>
      </c>
      <c r="C30" s="39" t="s">
        <v>231</v>
      </c>
      <c r="D30" s="64">
        <f>0.368114*1.2</f>
        <v>0.44173679999999999</v>
      </c>
      <c r="E30" s="27">
        <v>0.508264512</v>
      </c>
      <c r="F30" s="66"/>
      <c r="G30" s="28"/>
      <c r="H30" s="27">
        <f t="shared" si="12"/>
        <v>0.508264512</v>
      </c>
      <c r="I30" s="62"/>
      <c r="J30" s="27"/>
      <c r="K30" s="62"/>
      <c r="L30" s="62"/>
      <c r="M30" s="62"/>
      <c r="N30" s="62"/>
      <c r="O30" s="62"/>
      <c r="P30" s="62"/>
      <c r="Q30" s="62"/>
      <c r="R30" s="62"/>
      <c r="S30" s="62"/>
      <c r="T30" s="27">
        <v>0.508264512</v>
      </c>
      <c r="U30" s="66"/>
      <c r="V30" s="28"/>
      <c r="W30" s="27">
        <f t="shared" si="13"/>
        <v>0.508264512</v>
      </c>
      <c r="X30" s="27"/>
      <c r="Y30" s="62"/>
      <c r="Z30" s="62"/>
      <c r="AA30" s="62"/>
      <c r="AB30" s="62"/>
      <c r="AC30" s="62"/>
      <c r="AD30" s="64">
        <v>0.44173679999999999</v>
      </c>
      <c r="AE30" s="67">
        <v>0.508264512</v>
      </c>
      <c r="AF30" s="62"/>
      <c r="AG30" s="37"/>
      <c r="AH30" s="37">
        <v>0.508264512</v>
      </c>
      <c r="AI30" s="37"/>
      <c r="AJ30" s="27"/>
      <c r="AK30" s="62"/>
      <c r="AL30" s="62"/>
      <c r="AM30" s="62"/>
      <c r="AN30" s="62"/>
      <c r="AO30" s="29"/>
      <c r="AP30" s="62"/>
      <c r="AQ30" s="62"/>
      <c r="AR30" s="62"/>
      <c r="AS30" s="62"/>
      <c r="AT30" s="62">
        <v>0.508264512</v>
      </c>
      <c r="AU30" s="62"/>
      <c r="AV30" s="62"/>
      <c r="AW30" s="62">
        <v>0.508264512</v>
      </c>
      <c r="AX30" s="62"/>
      <c r="AY30" s="62"/>
      <c r="AZ30" s="62"/>
      <c r="BA30" s="62"/>
      <c r="BB30" s="62"/>
      <c r="BC30" s="62"/>
    </row>
    <row r="31" spans="1:55" ht="30" x14ac:dyDescent="0.25">
      <c r="A31" s="16" t="s">
        <v>44</v>
      </c>
      <c r="B31" s="17" t="s">
        <v>150</v>
      </c>
      <c r="C31" s="39" t="s">
        <v>232</v>
      </c>
      <c r="D31" s="64">
        <f>0.407655*1.2</f>
        <v>0.48918599999999995</v>
      </c>
      <c r="E31" s="27">
        <v>0.49038052799999998</v>
      </c>
      <c r="F31" s="66"/>
      <c r="G31" s="28"/>
      <c r="H31" s="27">
        <f t="shared" si="12"/>
        <v>0.49038052799999998</v>
      </c>
      <c r="I31" s="62"/>
      <c r="J31" s="27"/>
      <c r="K31" s="62"/>
      <c r="L31" s="62"/>
      <c r="M31" s="62"/>
      <c r="N31" s="62"/>
      <c r="O31" s="62"/>
      <c r="P31" s="62"/>
      <c r="Q31" s="62"/>
      <c r="R31" s="62"/>
      <c r="S31" s="62"/>
      <c r="T31" s="27">
        <v>0.49038052799999998</v>
      </c>
      <c r="U31" s="66"/>
      <c r="V31" s="28"/>
      <c r="W31" s="27">
        <f t="shared" si="13"/>
        <v>0.49038052799999998</v>
      </c>
      <c r="X31" s="27"/>
      <c r="Y31" s="62"/>
      <c r="Z31" s="62"/>
      <c r="AA31" s="62"/>
      <c r="AB31" s="62"/>
      <c r="AC31" s="62"/>
      <c r="AD31" s="64">
        <v>0.48918599999999995</v>
      </c>
      <c r="AE31" s="67">
        <v>0.49038052799999998</v>
      </c>
      <c r="AF31" s="62"/>
      <c r="AG31" s="37"/>
      <c r="AH31" s="37">
        <v>0.49038052799999998</v>
      </c>
      <c r="AI31" s="37"/>
      <c r="AJ31" s="27"/>
      <c r="AK31" s="62"/>
      <c r="AL31" s="62"/>
      <c r="AM31" s="62"/>
      <c r="AN31" s="62"/>
      <c r="AO31" s="29"/>
      <c r="AP31" s="62"/>
      <c r="AQ31" s="62"/>
      <c r="AR31" s="62"/>
      <c r="AS31" s="62"/>
      <c r="AT31" s="62">
        <v>0.49038052799999998</v>
      </c>
      <c r="AU31" s="62"/>
      <c r="AV31" s="62"/>
      <c r="AW31" s="62">
        <v>0.49038052799999998</v>
      </c>
      <c r="AX31" s="62"/>
      <c r="AY31" s="62"/>
      <c r="AZ31" s="62"/>
      <c r="BA31" s="62"/>
      <c r="BB31" s="62"/>
      <c r="BC31" s="62"/>
    </row>
    <row r="32" spans="1:55" ht="18.75" x14ac:dyDescent="0.25">
      <c r="A32" s="16" t="s">
        <v>45</v>
      </c>
      <c r="B32" s="17" t="s">
        <v>151</v>
      </c>
      <c r="C32" s="39" t="s">
        <v>233</v>
      </c>
      <c r="D32" s="64">
        <f>0.43274*1.2</f>
        <v>0.51928799999999997</v>
      </c>
      <c r="E32" s="65">
        <v>0.57263348399999991</v>
      </c>
      <c r="F32" s="37"/>
      <c r="G32" s="37"/>
      <c r="H32" s="37">
        <v>0.57263348399999991</v>
      </c>
      <c r="I32" s="62"/>
      <c r="J32" s="27"/>
      <c r="K32" s="62"/>
      <c r="L32" s="62"/>
      <c r="M32" s="62"/>
      <c r="N32" s="62"/>
      <c r="O32" s="65">
        <v>0.57263348399999991</v>
      </c>
      <c r="P32" s="37"/>
      <c r="Q32" s="37"/>
      <c r="R32" s="37">
        <v>0.57263348399999991</v>
      </c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4">
        <v>0.51928799999999997</v>
      </c>
      <c r="AE32" s="68">
        <v>0.57263348399999991</v>
      </c>
      <c r="AF32" s="62"/>
      <c r="AG32" s="37"/>
      <c r="AH32" s="37">
        <v>0.57263348399999991</v>
      </c>
      <c r="AI32" s="37"/>
      <c r="AJ32" s="27"/>
      <c r="AK32" s="62"/>
      <c r="AL32" s="62"/>
      <c r="AM32" s="62"/>
      <c r="AN32" s="62"/>
      <c r="AO32" s="29">
        <v>0.57263348399999991</v>
      </c>
      <c r="AP32" s="62"/>
      <c r="AQ32" s="62"/>
      <c r="AR32" s="69">
        <v>0.57263348399999991</v>
      </c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</row>
    <row r="33" spans="1:55" ht="18.75" x14ac:dyDescent="0.25">
      <c r="A33" s="16" t="s">
        <v>46</v>
      </c>
      <c r="B33" s="17" t="s">
        <v>152</v>
      </c>
      <c r="C33" s="39" t="s">
        <v>234</v>
      </c>
      <c r="D33" s="64">
        <f>0.467*1.2</f>
        <v>0.56040000000000001</v>
      </c>
      <c r="E33" s="65">
        <v>0.59743471199999998</v>
      </c>
      <c r="F33" s="37"/>
      <c r="G33" s="37"/>
      <c r="H33" s="37">
        <f>E33</f>
        <v>0.59743471199999998</v>
      </c>
      <c r="I33" s="62"/>
      <c r="J33" s="29">
        <f>497.86226*1.2/1000</f>
        <v>0.59743471199999998</v>
      </c>
      <c r="K33" s="62"/>
      <c r="L33" s="29"/>
      <c r="M33" s="29">
        <f>J33</f>
        <v>0.59743471199999998</v>
      </c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4">
        <v>0.56040000000000001</v>
      </c>
      <c r="AE33" s="68">
        <v>0.59743471199999998</v>
      </c>
      <c r="AF33" s="62"/>
      <c r="AG33" s="37"/>
      <c r="AH33" s="37">
        <v>0.59743471199999998</v>
      </c>
      <c r="AI33" s="37"/>
      <c r="AJ33" s="29">
        <v>0.59743471199999998</v>
      </c>
      <c r="AK33" s="62"/>
      <c r="AL33" s="37"/>
      <c r="AM33" s="37">
        <v>0.59743471199999998</v>
      </c>
      <c r="AN33" s="62"/>
      <c r="AO33" s="29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</row>
    <row r="34" spans="1:55" ht="30" x14ac:dyDescent="0.25">
      <c r="A34" s="16" t="s">
        <v>47</v>
      </c>
      <c r="B34" s="31" t="s">
        <v>153</v>
      </c>
      <c r="C34" s="39" t="s">
        <v>235</v>
      </c>
      <c r="D34" s="64">
        <f>0.533371*1.2</f>
        <v>0.64004519999999998</v>
      </c>
      <c r="E34" s="65">
        <v>0.69361595999999992</v>
      </c>
      <c r="F34" s="37"/>
      <c r="G34" s="37"/>
      <c r="H34" s="37">
        <v>0.69361595999999992</v>
      </c>
      <c r="I34" s="62"/>
      <c r="J34" s="27"/>
      <c r="K34" s="62"/>
      <c r="L34" s="62"/>
      <c r="M34" s="62"/>
      <c r="N34" s="62"/>
      <c r="O34" s="65">
        <v>0.69361595999999992</v>
      </c>
      <c r="P34" s="37"/>
      <c r="Q34" s="37"/>
      <c r="R34" s="37">
        <v>0.69361595999999992</v>
      </c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4">
        <v>0.64004519999999998</v>
      </c>
      <c r="AE34" s="68">
        <v>0.69361595999999992</v>
      </c>
      <c r="AF34" s="62"/>
      <c r="AG34" s="37"/>
      <c r="AH34" s="37">
        <v>0.69361595999999992</v>
      </c>
      <c r="AI34" s="37"/>
      <c r="AJ34" s="27"/>
      <c r="AK34" s="62"/>
      <c r="AL34" s="62"/>
      <c r="AM34" s="62"/>
      <c r="AN34" s="62"/>
      <c r="AO34" s="29">
        <v>0.69361595999999992</v>
      </c>
      <c r="AP34" s="62"/>
      <c r="AQ34" s="62"/>
      <c r="AR34" s="69">
        <v>0.69361595999999992</v>
      </c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</row>
    <row r="35" spans="1:55" ht="45" x14ac:dyDescent="0.25">
      <c r="A35" s="16" t="s">
        <v>48</v>
      </c>
      <c r="B35" s="17" t="s">
        <v>154</v>
      </c>
      <c r="C35" s="39" t="s">
        <v>236</v>
      </c>
      <c r="D35" s="64">
        <v>2.3820000000000001</v>
      </c>
      <c r="E35" s="27">
        <v>2.8880084039999998</v>
      </c>
      <c r="F35" s="66"/>
      <c r="G35" s="28"/>
      <c r="H35" s="27">
        <f t="shared" ref="H35" si="14">E35</f>
        <v>2.8880084039999998</v>
      </c>
      <c r="I35" s="62"/>
      <c r="J35" s="28"/>
      <c r="K35" s="62"/>
      <c r="L35" s="62"/>
      <c r="M35" s="62"/>
      <c r="N35" s="62"/>
      <c r="O35" s="62"/>
      <c r="P35" s="62"/>
      <c r="Q35" s="62"/>
      <c r="R35" s="62"/>
      <c r="S35" s="62"/>
      <c r="T35" s="27">
        <v>2.8880084039999998</v>
      </c>
      <c r="U35" s="66"/>
      <c r="V35" s="28"/>
      <c r="W35" s="27">
        <f t="shared" ref="W35" si="15">T35</f>
        <v>2.8880084039999998</v>
      </c>
      <c r="X35" s="27"/>
      <c r="Y35" s="62"/>
      <c r="Z35" s="62"/>
      <c r="AA35" s="62"/>
      <c r="AB35" s="62"/>
      <c r="AC35" s="62"/>
      <c r="AD35" s="64">
        <v>2.3820000000000001</v>
      </c>
      <c r="AE35" s="67">
        <v>2.8880084039999998</v>
      </c>
      <c r="AF35" s="62"/>
      <c r="AG35" s="37"/>
      <c r="AH35" s="37">
        <v>2.8880084039999998</v>
      </c>
      <c r="AI35" s="37"/>
      <c r="AJ35" s="28"/>
      <c r="AK35" s="62"/>
      <c r="AL35" s="62"/>
      <c r="AM35" s="62"/>
      <c r="AN35" s="62"/>
      <c r="AO35" s="29"/>
      <c r="AP35" s="62"/>
      <c r="AQ35" s="62"/>
      <c r="AR35" s="62"/>
      <c r="AS35" s="62"/>
      <c r="AT35" s="62">
        <v>2.8880084039999998</v>
      </c>
      <c r="AU35" s="62"/>
      <c r="AV35" s="62"/>
      <c r="AW35" s="62">
        <v>2.8880084039999998</v>
      </c>
      <c r="AX35" s="62"/>
      <c r="AY35" s="62"/>
      <c r="AZ35" s="62"/>
      <c r="BA35" s="62"/>
      <c r="BB35" s="62"/>
      <c r="BC35" s="62"/>
    </row>
    <row r="36" spans="1:55" ht="30" x14ac:dyDescent="0.25">
      <c r="A36" s="16" t="s">
        <v>49</v>
      </c>
      <c r="B36" s="17" t="s">
        <v>155</v>
      </c>
      <c r="C36" s="39" t="s">
        <v>237</v>
      </c>
      <c r="D36" s="64">
        <v>2.6663999999999999</v>
      </c>
      <c r="E36" s="65">
        <v>2.668349928</v>
      </c>
      <c r="F36" s="37"/>
      <c r="G36" s="37"/>
      <c r="H36" s="37">
        <v>2.668349928</v>
      </c>
      <c r="I36" s="62"/>
      <c r="J36" s="29">
        <f>2223.62494*1.2/1000</f>
        <v>2.668349928</v>
      </c>
      <c r="K36" s="62"/>
      <c r="L36" s="62"/>
      <c r="M36" s="69">
        <f>J36</f>
        <v>2.668349928</v>
      </c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4">
        <v>2.6663999999999999</v>
      </c>
      <c r="AE36" s="68">
        <v>2.668349928</v>
      </c>
      <c r="AF36" s="62"/>
      <c r="AG36" s="37"/>
      <c r="AH36" s="37">
        <v>2.668349928</v>
      </c>
      <c r="AI36" s="37"/>
      <c r="AJ36" s="29">
        <v>2.668349928</v>
      </c>
      <c r="AK36" s="62"/>
      <c r="AL36" s="62"/>
      <c r="AM36" s="37">
        <v>2.668349928</v>
      </c>
      <c r="AN36" s="62"/>
      <c r="AO36" s="29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</row>
    <row r="37" spans="1:55" ht="18.75" x14ac:dyDescent="0.25">
      <c r="A37" s="16" t="s">
        <v>50</v>
      </c>
      <c r="B37" s="17" t="s">
        <v>156</v>
      </c>
      <c r="C37" s="39" t="s">
        <v>238</v>
      </c>
      <c r="D37" s="64">
        <v>1.32</v>
      </c>
      <c r="E37" s="65">
        <v>1.5924675959999999</v>
      </c>
      <c r="F37" s="66"/>
      <c r="G37" s="28"/>
      <c r="H37" s="27">
        <f t="shared" ref="H37:H40" si="16">E37</f>
        <v>1.5924675959999999</v>
      </c>
      <c r="I37" s="62"/>
      <c r="J37" s="27"/>
      <c r="K37" s="62"/>
      <c r="L37" s="62"/>
      <c r="M37" s="62"/>
      <c r="N37" s="62"/>
      <c r="O37" s="62"/>
      <c r="P37" s="62"/>
      <c r="Q37" s="62"/>
      <c r="R37" s="62"/>
      <c r="S37" s="62"/>
      <c r="T37" s="65">
        <v>1.5924675959999999</v>
      </c>
      <c r="U37" s="66"/>
      <c r="V37" s="28"/>
      <c r="W37" s="27">
        <f t="shared" ref="W37:W40" si="17">T37</f>
        <v>1.5924675959999999</v>
      </c>
      <c r="X37" s="27"/>
      <c r="Y37" s="62"/>
      <c r="Z37" s="62"/>
      <c r="AA37" s="62"/>
      <c r="AB37" s="62"/>
      <c r="AC37" s="62"/>
      <c r="AD37" s="64">
        <v>1.32</v>
      </c>
      <c r="AE37" s="67">
        <v>1.5924675959999999</v>
      </c>
      <c r="AF37" s="62"/>
      <c r="AG37" s="37"/>
      <c r="AH37" s="37">
        <v>1.5924675959999999</v>
      </c>
      <c r="AI37" s="37"/>
      <c r="AJ37" s="27"/>
      <c r="AK37" s="62"/>
      <c r="AL37" s="62"/>
      <c r="AM37" s="62"/>
      <c r="AN37" s="62"/>
      <c r="AO37" s="29"/>
      <c r="AP37" s="62"/>
      <c r="AQ37" s="62"/>
      <c r="AR37" s="62"/>
      <c r="AS37" s="62"/>
      <c r="AT37" s="62">
        <v>1.5924675959999999</v>
      </c>
      <c r="AU37" s="62"/>
      <c r="AV37" s="62"/>
      <c r="AW37" s="62">
        <v>1.5924675959999999</v>
      </c>
      <c r="AX37" s="62"/>
      <c r="AY37" s="62"/>
      <c r="AZ37" s="62"/>
      <c r="BA37" s="62"/>
      <c r="BB37" s="62"/>
      <c r="BC37" s="62"/>
    </row>
    <row r="38" spans="1:55" ht="30" x14ac:dyDescent="0.25">
      <c r="A38" s="16" t="s">
        <v>51</v>
      </c>
      <c r="B38" s="17" t="s">
        <v>157</v>
      </c>
      <c r="C38" s="39" t="s">
        <v>239</v>
      </c>
      <c r="D38" s="64">
        <v>1.4039999999999999</v>
      </c>
      <c r="E38" s="65">
        <v>1.6401121679999999</v>
      </c>
      <c r="F38" s="66"/>
      <c r="G38" s="28"/>
      <c r="H38" s="27">
        <f t="shared" si="16"/>
        <v>1.6401121679999999</v>
      </c>
      <c r="I38" s="62"/>
      <c r="J38" s="27"/>
      <c r="K38" s="62"/>
      <c r="L38" s="62"/>
      <c r="M38" s="62"/>
      <c r="N38" s="62"/>
      <c r="O38" s="62"/>
      <c r="P38" s="62"/>
      <c r="Q38" s="62"/>
      <c r="R38" s="62"/>
      <c r="S38" s="62"/>
      <c r="T38" s="65">
        <v>1.6401121679999999</v>
      </c>
      <c r="U38" s="66"/>
      <c r="V38" s="28"/>
      <c r="W38" s="27">
        <f t="shared" si="17"/>
        <v>1.6401121679999999</v>
      </c>
      <c r="X38" s="27"/>
      <c r="Y38" s="62"/>
      <c r="Z38" s="62"/>
      <c r="AA38" s="62"/>
      <c r="AB38" s="62"/>
      <c r="AC38" s="62"/>
      <c r="AD38" s="64">
        <v>1.4039999999999999</v>
      </c>
      <c r="AE38" s="67">
        <v>1.6401121679999999</v>
      </c>
      <c r="AF38" s="62"/>
      <c r="AG38" s="37"/>
      <c r="AH38" s="37">
        <v>1.6401121679999999</v>
      </c>
      <c r="AI38" s="37"/>
      <c r="AJ38" s="27"/>
      <c r="AK38" s="62"/>
      <c r="AL38" s="62"/>
      <c r="AM38" s="62"/>
      <c r="AN38" s="62"/>
      <c r="AO38" s="29"/>
      <c r="AP38" s="62"/>
      <c r="AQ38" s="62"/>
      <c r="AR38" s="62"/>
      <c r="AS38" s="62"/>
      <c r="AT38" s="62">
        <v>1.6401121679999999</v>
      </c>
      <c r="AU38" s="62"/>
      <c r="AV38" s="62"/>
      <c r="AW38" s="62">
        <v>1.6401121679999999</v>
      </c>
      <c r="AX38" s="62"/>
      <c r="AY38" s="62"/>
      <c r="AZ38" s="62"/>
      <c r="BA38" s="62"/>
      <c r="BB38" s="62"/>
      <c r="BC38" s="62"/>
    </row>
    <row r="39" spans="1:55" ht="18.75" x14ac:dyDescent="0.25">
      <c r="A39" s="16" t="s">
        <v>52</v>
      </c>
      <c r="B39" s="17" t="s">
        <v>158</v>
      </c>
      <c r="C39" s="39" t="s">
        <v>240</v>
      </c>
      <c r="D39" s="64">
        <v>1.5</v>
      </c>
      <c r="E39" s="65">
        <v>1.81746816</v>
      </c>
      <c r="F39" s="66"/>
      <c r="G39" s="28"/>
      <c r="H39" s="27">
        <f t="shared" si="16"/>
        <v>1.81746816</v>
      </c>
      <c r="I39" s="62"/>
      <c r="J39" s="27"/>
      <c r="K39" s="62"/>
      <c r="L39" s="62"/>
      <c r="M39" s="62"/>
      <c r="N39" s="62"/>
      <c r="O39" s="62"/>
      <c r="P39" s="62"/>
      <c r="Q39" s="62"/>
      <c r="R39" s="62"/>
      <c r="S39" s="62"/>
      <c r="T39" s="65">
        <v>1.81746816</v>
      </c>
      <c r="U39" s="66"/>
      <c r="V39" s="28"/>
      <c r="W39" s="27">
        <f t="shared" si="17"/>
        <v>1.81746816</v>
      </c>
      <c r="X39" s="27"/>
      <c r="Y39" s="62"/>
      <c r="Z39" s="62"/>
      <c r="AA39" s="62"/>
      <c r="AB39" s="62"/>
      <c r="AC39" s="62"/>
      <c r="AD39" s="64">
        <v>1.5</v>
      </c>
      <c r="AE39" s="67">
        <v>1.81746816</v>
      </c>
      <c r="AF39" s="62"/>
      <c r="AG39" s="37"/>
      <c r="AH39" s="37">
        <v>1.81746816</v>
      </c>
      <c r="AI39" s="37"/>
      <c r="AJ39" s="27"/>
      <c r="AK39" s="62"/>
      <c r="AL39" s="62"/>
      <c r="AM39" s="62"/>
      <c r="AN39" s="62"/>
      <c r="AO39" s="29"/>
      <c r="AP39" s="62"/>
      <c r="AQ39" s="62"/>
      <c r="AR39" s="62"/>
      <c r="AS39" s="62"/>
      <c r="AT39" s="62">
        <v>1.81746816</v>
      </c>
      <c r="AU39" s="62"/>
      <c r="AV39" s="62"/>
      <c r="AW39" s="62">
        <v>1.81746816</v>
      </c>
      <c r="AX39" s="62"/>
      <c r="AY39" s="62"/>
      <c r="AZ39" s="62"/>
      <c r="BA39" s="62"/>
      <c r="BB39" s="62"/>
      <c r="BC39" s="62"/>
    </row>
    <row r="40" spans="1:55" ht="30" x14ac:dyDescent="0.25">
      <c r="A40" s="16" t="s">
        <v>53</v>
      </c>
      <c r="B40" s="18" t="s">
        <v>159</v>
      </c>
      <c r="C40" s="39" t="s">
        <v>241</v>
      </c>
      <c r="D40" s="64">
        <v>2.0268000000000002</v>
      </c>
      <c r="E40" s="65">
        <v>2.4349808639999999</v>
      </c>
      <c r="F40" s="66"/>
      <c r="G40" s="28"/>
      <c r="H40" s="27">
        <f t="shared" si="16"/>
        <v>2.4349808639999999</v>
      </c>
      <c r="I40" s="62"/>
      <c r="J40" s="27"/>
      <c r="K40" s="62"/>
      <c r="L40" s="62"/>
      <c r="M40" s="62"/>
      <c r="N40" s="62"/>
      <c r="O40" s="62"/>
      <c r="P40" s="62"/>
      <c r="Q40" s="62"/>
      <c r="R40" s="62"/>
      <c r="S40" s="62"/>
      <c r="T40" s="65">
        <v>2.4349808639999999</v>
      </c>
      <c r="U40" s="66"/>
      <c r="V40" s="28"/>
      <c r="W40" s="27">
        <f t="shared" si="17"/>
        <v>2.4349808639999999</v>
      </c>
      <c r="X40" s="27"/>
      <c r="Y40" s="62"/>
      <c r="Z40" s="62"/>
      <c r="AA40" s="62"/>
      <c r="AB40" s="62"/>
      <c r="AC40" s="62"/>
      <c r="AD40" s="64">
        <v>2.0268000000000002</v>
      </c>
      <c r="AE40" s="67">
        <v>2.4349808639999999</v>
      </c>
      <c r="AF40" s="62"/>
      <c r="AG40" s="37"/>
      <c r="AH40" s="37">
        <v>2.4349808639999999</v>
      </c>
      <c r="AI40" s="37"/>
      <c r="AJ40" s="27"/>
      <c r="AK40" s="62"/>
      <c r="AL40" s="62"/>
      <c r="AM40" s="62"/>
      <c r="AN40" s="62"/>
      <c r="AO40" s="29"/>
      <c r="AP40" s="62"/>
      <c r="AQ40" s="62"/>
      <c r="AR40" s="62"/>
      <c r="AS40" s="62"/>
      <c r="AT40" s="62">
        <v>2.4349808639999999</v>
      </c>
      <c r="AU40" s="62"/>
      <c r="AV40" s="62"/>
      <c r="AW40" s="62">
        <v>2.4349808639999999</v>
      </c>
      <c r="AX40" s="62"/>
      <c r="AY40" s="62"/>
      <c r="AZ40" s="62"/>
      <c r="BA40" s="62"/>
      <c r="BB40" s="62"/>
      <c r="BC40" s="62"/>
    </row>
    <row r="41" spans="1:55" ht="30" x14ac:dyDescent="0.25">
      <c r="A41" s="16" t="s">
        <v>54</v>
      </c>
      <c r="B41" s="17" t="s">
        <v>160</v>
      </c>
      <c r="C41" s="39" t="s">
        <v>242</v>
      </c>
      <c r="D41" s="64">
        <v>0.85079999999999989</v>
      </c>
      <c r="E41" s="65">
        <v>0.85086058799999997</v>
      </c>
      <c r="F41" s="37"/>
      <c r="G41" s="37"/>
      <c r="H41" s="37">
        <v>0.85086058799999997</v>
      </c>
      <c r="I41" s="62"/>
      <c r="J41" s="27"/>
      <c r="K41" s="62"/>
      <c r="L41" s="62"/>
      <c r="M41" s="62"/>
      <c r="N41" s="62"/>
      <c r="O41" s="65">
        <v>0.85086058799999997</v>
      </c>
      <c r="P41" s="37"/>
      <c r="Q41" s="37"/>
      <c r="R41" s="37">
        <v>0.85086058799999997</v>
      </c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4">
        <v>0.85079999999999989</v>
      </c>
      <c r="AE41" s="68">
        <v>0.85086058799999997</v>
      </c>
      <c r="AF41" s="62"/>
      <c r="AG41" s="37"/>
      <c r="AH41" s="37">
        <v>0.85086058799999997</v>
      </c>
      <c r="AI41" s="37"/>
      <c r="AJ41" s="27"/>
      <c r="AK41" s="62"/>
      <c r="AL41" s="62"/>
      <c r="AM41" s="62"/>
      <c r="AN41" s="62"/>
      <c r="AO41" s="29">
        <v>0.85086058799999997</v>
      </c>
      <c r="AP41" s="62"/>
      <c r="AQ41" s="62"/>
      <c r="AR41" s="69">
        <v>0.85086058799999997</v>
      </c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</row>
    <row r="42" spans="1:55" ht="30" x14ac:dyDescent="0.25">
      <c r="A42" s="16" t="s">
        <v>55</v>
      </c>
      <c r="B42" s="17" t="s">
        <v>161</v>
      </c>
      <c r="C42" s="39" t="s">
        <v>243</v>
      </c>
      <c r="D42" s="64">
        <v>0.58199999999999996</v>
      </c>
      <c r="E42" s="27">
        <v>0.541517268</v>
      </c>
      <c r="F42" s="66"/>
      <c r="G42" s="28"/>
      <c r="H42" s="27">
        <f t="shared" ref="H42:H45" si="18">E42</f>
        <v>0.541517268</v>
      </c>
      <c r="I42" s="62"/>
      <c r="J42" s="27"/>
      <c r="K42" s="62"/>
      <c r="L42" s="62"/>
      <c r="M42" s="62"/>
      <c r="N42" s="62"/>
      <c r="O42" s="62"/>
      <c r="P42" s="62"/>
      <c r="Q42" s="62"/>
      <c r="R42" s="62"/>
      <c r="S42" s="62"/>
      <c r="T42" s="27">
        <v>0.541517268</v>
      </c>
      <c r="U42" s="66"/>
      <c r="V42" s="28"/>
      <c r="W42" s="27">
        <f t="shared" ref="W42:W45" si="19">T42</f>
        <v>0.541517268</v>
      </c>
      <c r="X42" s="27"/>
      <c r="Y42" s="62"/>
      <c r="Z42" s="62"/>
      <c r="AA42" s="62"/>
      <c r="AB42" s="62"/>
      <c r="AC42" s="62"/>
      <c r="AD42" s="64">
        <v>0.58199999999999996</v>
      </c>
      <c r="AE42" s="67">
        <v>0.541517268</v>
      </c>
      <c r="AF42" s="62"/>
      <c r="AG42" s="37"/>
      <c r="AH42" s="37">
        <v>0.541517268</v>
      </c>
      <c r="AI42" s="37"/>
      <c r="AJ42" s="27"/>
      <c r="AK42" s="62"/>
      <c r="AL42" s="62"/>
      <c r="AM42" s="62"/>
      <c r="AN42" s="62"/>
      <c r="AO42" s="29"/>
      <c r="AP42" s="62"/>
      <c r="AQ42" s="62"/>
      <c r="AR42" s="62"/>
      <c r="AS42" s="62"/>
      <c r="AT42" s="62">
        <v>0.541517268</v>
      </c>
      <c r="AU42" s="62"/>
      <c r="AV42" s="62"/>
      <c r="AW42" s="62">
        <v>0.541517268</v>
      </c>
      <c r="AX42" s="62"/>
      <c r="AY42" s="62"/>
      <c r="AZ42" s="62"/>
      <c r="BA42" s="62"/>
      <c r="BB42" s="62"/>
      <c r="BC42" s="62"/>
    </row>
    <row r="43" spans="1:55" ht="30" x14ac:dyDescent="0.25">
      <c r="A43" s="16" t="s">
        <v>56</v>
      </c>
      <c r="B43" s="30" t="s">
        <v>162</v>
      </c>
      <c r="C43" s="39" t="s">
        <v>244</v>
      </c>
      <c r="D43" s="64">
        <v>0.58199999999999996</v>
      </c>
      <c r="E43" s="27">
        <v>0.54077551199999996</v>
      </c>
      <c r="F43" s="66"/>
      <c r="G43" s="28"/>
      <c r="H43" s="27">
        <f t="shared" si="18"/>
        <v>0.54077551199999996</v>
      </c>
      <c r="I43" s="62"/>
      <c r="J43" s="27"/>
      <c r="K43" s="62"/>
      <c r="L43" s="62"/>
      <c r="M43" s="62"/>
      <c r="N43" s="62"/>
      <c r="O43" s="62"/>
      <c r="P43" s="62"/>
      <c r="Q43" s="62"/>
      <c r="R43" s="62"/>
      <c r="S43" s="62"/>
      <c r="T43" s="27">
        <v>0.54077551199999996</v>
      </c>
      <c r="U43" s="66"/>
      <c r="V43" s="28"/>
      <c r="W43" s="27">
        <f t="shared" si="19"/>
        <v>0.54077551199999996</v>
      </c>
      <c r="X43" s="27"/>
      <c r="Y43" s="62"/>
      <c r="Z43" s="62"/>
      <c r="AA43" s="62"/>
      <c r="AB43" s="62"/>
      <c r="AC43" s="62"/>
      <c r="AD43" s="64">
        <v>0.58199999999999996</v>
      </c>
      <c r="AE43" s="67">
        <v>0.54077551199999996</v>
      </c>
      <c r="AF43" s="62"/>
      <c r="AG43" s="37"/>
      <c r="AH43" s="37">
        <v>0.54077551199999996</v>
      </c>
      <c r="AI43" s="37"/>
      <c r="AJ43" s="27"/>
      <c r="AK43" s="62"/>
      <c r="AL43" s="62"/>
      <c r="AM43" s="62"/>
      <c r="AN43" s="62"/>
      <c r="AO43" s="29"/>
      <c r="AP43" s="62"/>
      <c r="AQ43" s="62"/>
      <c r="AR43" s="62"/>
      <c r="AS43" s="62"/>
      <c r="AT43" s="62">
        <v>0.54077551199999996</v>
      </c>
      <c r="AU43" s="62"/>
      <c r="AV43" s="62"/>
      <c r="AW43" s="62">
        <v>0.54077551199999996</v>
      </c>
      <c r="AX43" s="62"/>
      <c r="AY43" s="62"/>
      <c r="AZ43" s="62"/>
      <c r="BA43" s="62"/>
      <c r="BB43" s="62"/>
      <c r="BC43" s="62"/>
    </row>
    <row r="44" spans="1:55" ht="30" x14ac:dyDescent="0.25">
      <c r="A44" s="16" t="s">
        <v>57</v>
      </c>
      <c r="B44" s="17" t="s">
        <v>163</v>
      </c>
      <c r="C44" s="39" t="s">
        <v>245</v>
      </c>
      <c r="D44" s="64">
        <v>1.1639999999999999</v>
      </c>
      <c r="E44" s="27">
        <v>1.3416809759999999</v>
      </c>
      <c r="F44" s="66"/>
      <c r="G44" s="28"/>
      <c r="H44" s="27">
        <f t="shared" si="18"/>
        <v>1.3416809759999999</v>
      </c>
      <c r="I44" s="62"/>
      <c r="J44" s="27"/>
      <c r="K44" s="62"/>
      <c r="L44" s="62"/>
      <c r="M44" s="62"/>
      <c r="N44" s="62"/>
      <c r="O44" s="62"/>
      <c r="P44" s="62"/>
      <c r="Q44" s="62"/>
      <c r="R44" s="62"/>
      <c r="S44" s="62"/>
      <c r="T44" s="27">
        <v>1.3416809759999999</v>
      </c>
      <c r="U44" s="66"/>
      <c r="V44" s="28"/>
      <c r="W44" s="27">
        <f t="shared" si="19"/>
        <v>1.3416809759999999</v>
      </c>
      <c r="X44" s="27"/>
      <c r="Y44" s="62"/>
      <c r="Z44" s="62"/>
      <c r="AA44" s="62"/>
      <c r="AB44" s="62"/>
      <c r="AC44" s="62"/>
      <c r="AD44" s="64">
        <v>1.1639999999999999</v>
      </c>
      <c r="AE44" s="67">
        <v>1.3416809759999999</v>
      </c>
      <c r="AF44" s="62"/>
      <c r="AG44" s="37"/>
      <c r="AH44" s="37">
        <v>1.3416809759999999</v>
      </c>
      <c r="AI44" s="37"/>
      <c r="AJ44" s="27"/>
      <c r="AK44" s="62"/>
      <c r="AL44" s="62"/>
      <c r="AM44" s="62"/>
      <c r="AN44" s="62"/>
      <c r="AO44" s="29"/>
      <c r="AP44" s="62"/>
      <c r="AQ44" s="62"/>
      <c r="AR44" s="62"/>
      <c r="AS44" s="62"/>
      <c r="AT44" s="62">
        <v>1.3416809759999999</v>
      </c>
      <c r="AU44" s="62"/>
      <c r="AV44" s="62"/>
      <c r="AW44" s="62">
        <v>1.3416809759999999</v>
      </c>
      <c r="AX44" s="62"/>
      <c r="AY44" s="62"/>
      <c r="AZ44" s="62"/>
      <c r="BA44" s="62"/>
      <c r="BB44" s="62"/>
      <c r="BC44" s="62"/>
    </row>
    <row r="45" spans="1:55" ht="30" x14ac:dyDescent="0.25">
      <c r="A45" s="16" t="s">
        <v>134</v>
      </c>
      <c r="B45" s="17" t="s">
        <v>164</v>
      </c>
      <c r="C45" s="39" t="s">
        <v>246</v>
      </c>
      <c r="D45" s="64">
        <v>0.75</v>
      </c>
      <c r="E45" s="27">
        <v>0.89467094400000002</v>
      </c>
      <c r="F45" s="66"/>
      <c r="G45" s="28"/>
      <c r="H45" s="27">
        <f t="shared" si="18"/>
        <v>0.89467094400000002</v>
      </c>
      <c r="I45" s="62"/>
      <c r="J45" s="27"/>
      <c r="K45" s="62"/>
      <c r="L45" s="62"/>
      <c r="M45" s="62"/>
      <c r="N45" s="62"/>
      <c r="O45" s="62"/>
      <c r="P45" s="62"/>
      <c r="Q45" s="62"/>
      <c r="R45" s="62"/>
      <c r="S45" s="62"/>
      <c r="T45" s="27">
        <v>0.89467094400000002</v>
      </c>
      <c r="U45" s="66"/>
      <c r="V45" s="28"/>
      <c r="W45" s="27">
        <f t="shared" si="19"/>
        <v>0.89467094400000002</v>
      </c>
      <c r="X45" s="27"/>
      <c r="Y45" s="62"/>
      <c r="Z45" s="62"/>
      <c r="AA45" s="62"/>
      <c r="AB45" s="62"/>
      <c r="AC45" s="62"/>
      <c r="AD45" s="64">
        <v>0.75</v>
      </c>
      <c r="AE45" s="67">
        <v>0.89467094400000002</v>
      </c>
      <c r="AF45" s="62"/>
      <c r="AG45" s="37"/>
      <c r="AH45" s="37">
        <v>0.89467094400000002</v>
      </c>
      <c r="AI45" s="37"/>
      <c r="AJ45" s="27"/>
      <c r="AK45" s="62"/>
      <c r="AL45" s="62"/>
      <c r="AM45" s="62"/>
      <c r="AN45" s="62"/>
      <c r="AO45" s="29"/>
      <c r="AP45" s="62"/>
      <c r="AQ45" s="62"/>
      <c r="AR45" s="62"/>
      <c r="AS45" s="62"/>
      <c r="AT45" s="62">
        <v>0.89467094400000002</v>
      </c>
      <c r="AU45" s="62"/>
      <c r="AV45" s="62"/>
      <c r="AW45" s="62">
        <v>0.89467094400000002</v>
      </c>
      <c r="AX45" s="62"/>
      <c r="AY45" s="62"/>
      <c r="AZ45" s="62"/>
      <c r="BA45" s="62"/>
      <c r="BB45" s="62"/>
      <c r="BC45" s="62"/>
    </row>
    <row r="46" spans="1:55" ht="30" x14ac:dyDescent="0.25">
      <c r="A46" s="16" t="s">
        <v>135</v>
      </c>
      <c r="B46" s="17" t="s">
        <v>165</v>
      </c>
      <c r="C46" s="39" t="s">
        <v>247</v>
      </c>
      <c r="D46" s="64">
        <v>3.8208000000000002</v>
      </c>
      <c r="E46" s="65">
        <v>4.4040377880000001</v>
      </c>
      <c r="F46" s="37"/>
      <c r="G46" s="37"/>
      <c r="H46" s="37">
        <v>4.4040377880000001</v>
      </c>
      <c r="I46" s="62"/>
      <c r="J46" s="27"/>
      <c r="K46" s="62"/>
      <c r="L46" s="62"/>
      <c r="M46" s="62"/>
      <c r="N46" s="62"/>
      <c r="O46" s="65">
        <v>4.4040377880000001</v>
      </c>
      <c r="P46" s="37"/>
      <c r="Q46" s="37"/>
      <c r="R46" s="37">
        <v>4.4040377880000001</v>
      </c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4">
        <v>3.8208000000000002</v>
      </c>
      <c r="AE46" s="68">
        <v>4.4040377880000001</v>
      </c>
      <c r="AF46" s="62"/>
      <c r="AG46" s="37"/>
      <c r="AH46" s="37">
        <v>4.4040377880000001</v>
      </c>
      <c r="AI46" s="37"/>
      <c r="AJ46" s="27"/>
      <c r="AK46" s="62"/>
      <c r="AL46" s="62"/>
      <c r="AM46" s="62"/>
      <c r="AN46" s="62"/>
      <c r="AO46" s="29">
        <v>4.4040377880000001</v>
      </c>
      <c r="AP46" s="62"/>
      <c r="AQ46" s="62"/>
      <c r="AR46" s="69">
        <v>4.4040377880000001</v>
      </c>
      <c r="AS46" s="62"/>
      <c r="AT46" s="62"/>
      <c r="AU46" s="62"/>
      <c r="AV46" s="62"/>
      <c r="AW46" s="62"/>
      <c r="AX46" s="62"/>
      <c r="AY46" s="62"/>
      <c r="AZ46" s="62"/>
      <c r="BA46" s="62"/>
      <c r="BB46" s="62"/>
      <c r="BC46" s="62"/>
    </row>
    <row r="47" spans="1:55" ht="18.75" x14ac:dyDescent="0.25">
      <c r="A47" s="16" t="s">
        <v>136</v>
      </c>
      <c r="B47" s="17" t="s">
        <v>166</v>
      </c>
      <c r="C47" s="39" t="s">
        <v>248</v>
      </c>
      <c r="D47" s="64">
        <v>6.6264000000000003</v>
      </c>
      <c r="E47" s="27">
        <v>6.5846339999999994</v>
      </c>
      <c r="F47" s="66"/>
      <c r="G47" s="28"/>
      <c r="H47" s="27">
        <f t="shared" ref="H47" si="20">E47</f>
        <v>6.5846339999999994</v>
      </c>
      <c r="I47" s="62"/>
      <c r="J47" s="27"/>
      <c r="K47" s="62"/>
      <c r="L47" s="62"/>
      <c r="M47" s="62"/>
      <c r="N47" s="62"/>
      <c r="O47" s="65">
        <v>4.3860239999999999</v>
      </c>
      <c r="P47" s="37"/>
      <c r="Q47" s="37"/>
      <c r="R47" s="37">
        <v>4.3860239999999999</v>
      </c>
      <c r="S47" s="62"/>
      <c r="T47" s="37">
        <f>E47-O47</f>
        <v>2.1986099999999995</v>
      </c>
      <c r="U47" s="62"/>
      <c r="V47" s="62"/>
      <c r="W47" s="37">
        <f>H47-R47</f>
        <v>2.1986099999999995</v>
      </c>
      <c r="X47" s="62"/>
      <c r="Y47" s="62"/>
      <c r="Z47" s="62"/>
      <c r="AA47" s="62"/>
      <c r="AB47" s="62"/>
      <c r="AC47" s="62"/>
      <c r="AD47" s="64">
        <v>6.6264000000000003</v>
      </c>
      <c r="AE47" s="68">
        <v>6.5846339999999994</v>
      </c>
      <c r="AF47" s="62"/>
      <c r="AG47" s="37"/>
      <c r="AH47" s="37">
        <v>6.5846339999999994</v>
      </c>
      <c r="AI47" s="37"/>
      <c r="AJ47" s="27"/>
      <c r="AK47" s="62"/>
      <c r="AL47" s="62"/>
      <c r="AM47" s="62"/>
      <c r="AN47" s="62"/>
      <c r="AO47" s="29">
        <v>4.3860239999999999</v>
      </c>
      <c r="AP47" s="62"/>
      <c r="AQ47" s="62"/>
      <c r="AR47" s="69">
        <v>4.3860239999999999</v>
      </c>
      <c r="AS47" s="62"/>
      <c r="AT47" s="62">
        <v>2.1986099999999995</v>
      </c>
      <c r="AU47" s="62"/>
      <c r="AV47" s="62"/>
      <c r="AW47" s="62">
        <v>2.1986099999999995</v>
      </c>
      <c r="AX47" s="62"/>
      <c r="AY47" s="62"/>
      <c r="AZ47" s="62"/>
      <c r="BA47" s="62"/>
      <c r="BB47" s="62"/>
      <c r="BC47" s="62"/>
    </row>
    <row r="48" spans="1:55" ht="30" x14ac:dyDescent="0.25">
      <c r="A48" s="16" t="s">
        <v>137</v>
      </c>
      <c r="B48" s="17" t="s">
        <v>167</v>
      </c>
      <c r="C48" s="39" t="s">
        <v>249</v>
      </c>
      <c r="D48" s="64">
        <v>1.8083999999999998</v>
      </c>
      <c r="E48" s="65">
        <v>1.8153650399999999</v>
      </c>
      <c r="F48" s="37"/>
      <c r="G48" s="37"/>
      <c r="H48" s="37">
        <v>1.8153650399999999</v>
      </c>
      <c r="I48" s="62"/>
      <c r="J48" s="27"/>
      <c r="K48" s="62"/>
      <c r="L48" s="62"/>
      <c r="M48" s="62"/>
      <c r="N48" s="62"/>
      <c r="O48" s="65">
        <v>1.8153650399999999</v>
      </c>
      <c r="P48" s="37"/>
      <c r="Q48" s="37"/>
      <c r="R48" s="37">
        <v>1.8153650399999999</v>
      </c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4">
        <v>1.8083999999999998</v>
      </c>
      <c r="AE48" s="68">
        <v>1.8153650399999999</v>
      </c>
      <c r="AF48" s="62"/>
      <c r="AG48" s="37"/>
      <c r="AH48" s="37">
        <v>1.8153650399999999</v>
      </c>
      <c r="AI48" s="37"/>
      <c r="AJ48" s="27"/>
      <c r="AK48" s="62"/>
      <c r="AL48" s="62"/>
      <c r="AM48" s="62"/>
      <c r="AN48" s="62"/>
      <c r="AO48" s="29">
        <v>1.8153650399999999</v>
      </c>
      <c r="AP48" s="62"/>
      <c r="AQ48" s="62"/>
      <c r="AR48" s="69">
        <v>1.8153650399999999</v>
      </c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62"/>
    </row>
    <row r="49" spans="1:55" ht="30" x14ac:dyDescent="0.25">
      <c r="A49" s="16" t="s">
        <v>138</v>
      </c>
      <c r="B49" s="18" t="s">
        <v>168</v>
      </c>
      <c r="C49" s="39" t="s">
        <v>250</v>
      </c>
      <c r="D49" s="64">
        <v>2.3508</v>
      </c>
      <c r="E49" s="27">
        <v>2.7542998199999995</v>
      </c>
      <c r="F49" s="66"/>
      <c r="G49" s="28"/>
      <c r="H49" s="27">
        <f t="shared" ref="H49" si="21">E49</f>
        <v>2.7542998199999995</v>
      </c>
      <c r="I49" s="62"/>
      <c r="J49" s="27"/>
      <c r="K49" s="62"/>
      <c r="L49" s="62"/>
      <c r="M49" s="62"/>
      <c r="N49" s="62"/>
      <c r="O49" s="62"/>
      <c r="P49" s="62"/>
      <c r="Q49" s="62"/>
      <c r="R49" s="62"/>
      <c r="S49" s="62"/>
      <c r="T49" s="27">
        <v>2.7542998199999995</v>
      </c>
      <c r="U49" s="66"/>
      <c r="V49" s="28"/>
      <c r="W49" s="27">
        <f t="shared" ref="W49" si="22">T49</f>
        <v>2.7542998199999995</v>
      </c>
      <c r="X49" s="27"/>
      <c r="Y49" s="62"/>
      <c r="Z49" s="62"/>
      <c r="AA49" s="62"/>
      <c r="AB49" s="62"/>
      <c r="AC49" s="62"/>
      <c r="AD49" s="64">
        <v>2.3508</v>
      </c>
      <c r="AE49" s="67">
        <v>2.7542998199999995</v>
      </c>
      <c r="AF49" s="62"/>
      <c r="AG49" s="37"/>
      <c r="AH49" s="37">
        <v>2.7542998199999995</v>
      </c>
      <c r="AI49" s="37"/>
      <c r="AJ49" s="27"/>
      <c r="AK49" s="62"/>
      <c r="AL49" s="62"/>
      <c r="AM49" s="62"/>
      <c r="AN49" s="62"/>
      <c r="AO49" s="29"/>
      <c r="AP49" s="62"/>
      <c r="AQ49" s="62"/>
      <c r="AR49" s="62"/>
      <c r="AS49" s="62"/>
      <c r="AT49" s="62">
        <v>2.7542998199999995</v>
      </c>
      <c r="AU49" s="62"/>
      <c r="AV49" s="62"/>
      <c r="AW49" s="62">
        <v>2.7542998199999995</v>
      </c>
      <c r="AX49" s="62"/>
      <c r="AY49" s="62"/>
      <c r="AZ49" s="62"/>
      <c r="BA49" s="62"/>
      <c r="BB49" s="62"/>
      <c r="BC49" s="62"/>
    </row>
    <row r="50" spans="1:55" ht="18.75" x14ac:dyDescent="0.25">
      <c r="A50" s="21" t="s">
        <v>310</v>
      </c>
      <c r="B50" s="18" t="s">
        <v>311</v>
      </c>
      <c r="C50" s="60" t="s">
        <v>312</v>
      </c>
      <c r="D50" s="64">
        <v>1.4496</v>
      </c>
      <c r="E50" s="65">
        <v>1.523678004</v>
      </c>
      <c r="F50" s="66"/>
      <c r="G50" s="28"/>
      <c r="H50" s="27">
        <f t="shared" ref="H50" si="23">E50</f>
        <v>1.523678004</v>
      </c>
      <c r="I50" s="27"/>
      <c r="J50" s="27"/>
      <c r="K50" s="62"/>
      <c r="L50" s="62"/>
      <c r="M50" s="62"/>
      <c r="N50" s="62"/>
      <c r="O50" s="62"/>
      <c r="P50" s="62"/>
      <c r="Q50" s="62"/>
      <c r="R50" s="62"/>
      <c r="S50" s="62"/>
      <c r="T50" s="27">
        <v>1.523678004</v>
      </c>
      <c r="U50" s="66"/>
      <c r="V50" s="28"/>
      <c r="W50" s="27">
        <f t="shared" ref="W50" si="24">T50</f>
        <v>1.523678004</v>
      </c>
      <c r="X50" s="27"/>
      <c r="Y50" s="62"/>
      <c r="Z50" s="62"/>
      <c r="AA50" s="62"/>
      <c r="AB50" s="62"/>
      <c r="AC50" s="62"/>
      <c r="AD50" s="64">
        <v>1.4496</v>
      </c>
      <c r="AE50" s="67">
        <v>1.523678004</v>
      </c>
      <c r="AF50" s="62"/>
      <c r="AG50" s="37"/>
      <c r="AH50" s="37">
        <v>1.523678004</v>
      </c>
      <c r="AI50" s="37"/>
      <c r="AJ50" s="27"/>
      <c r="AK50" s="62"/>
      <c r="AL50" s="62"/>
      <c r="AM50" s="62"/>
      <c r="AN50" s="62"/>
      <c r="AO50" s="29"/>
      <c r="AP50" s="62"/>
      <c r="AQ50" s="62"/>
      <c r="AR50" s="62"/>
      <c r="AS50" s="62"/>
      <c r="AT50" s="62">
        <v>1.523678004</v>
      </c>
      <c r="AU50" s="62"/>
      <c r="AV50" s="62"/>
      <c r="AW50" s="62">
        <v>1.523678004</v>
      </c>
      <c r="AX50" s="62"/>
      <c r="AY50" s="62"/>
      <c r="AZ50" s="62"/>
      <c r="BA50" s="62"/>
      <c r="BB50" s="62"/>
      <c r="BC50" s="62"/>
    </row>
    <row r="51" spans="1:55" ht="56.25" x14ac:dyDescent="0.25">
      <c r="A51" s="14" t="s">
        <v>58</v>
      </c>
      <c r="B51" s="15" t="s">
        <v>59</v>
      </c>
      <c r="C51" s="40"/>
      <c r="D51" s="26">
        <f t="shared" ref="D51:AC51" si="25">SUM(D52:D62)</f>
        <v>5.5236000000000001</v>
      </c>
      <c r="E51" s="26">
        <f t="shared" si="25"/>
        <v>5.4719275560000007</v>
      </c>
      <c r="F51" s="26">
        <f t="shared" si="25"/>
        <v>0</v>
      </c>
      <c r="G51" s="26">
        <f t="shared" si="25"/>
        <v>0</v>
      </c>
      <c r="H51" s="26">
        <f t="shared" si="25"/>
        <v>5.4719275560000007</v>
      </c>
      <c r="I51" s="26">
        <f t="shared" si="25"/>
        <v>0</v>
      </c>
      <c r="J51" s="26">
        <f t="shared" si="25"/>
        <v>1.904927568</v>
      </c>
      <c r="K51" s="26">
        <f t="shared" si="25"/>
        <v>0</v>
      </c>
      <c r="L51" s="26">
        <f t="shared" si="25"/>
        <v>0</v>
      </c>
      <c r="M51" s="26">
        <f t="shared" si="25"/>
        <v>1.904927568</v>
      </c>
      <c r="N51" s="26">
        <f t="shared" si="25"/>
        <v>0</v>
      </c>
      <c r="O51" s="26">
        <f t="shared" si="25"/>
        <v>3.0679999919999998</v>
      </c>
      <c r="P51" s="26">
        <f t="shared" si="25"/>
        <v>0</v>
      </c>
      <c r="Q51" s="26">
        <f t="shared" si="25"/>
        <v>0</v>
      </c>
      <c r="R51" s="26">
        <f t="shared" si="25"/>
        <v>3.0679999919999998</v>
      </c>
      <c r="S51" s="26">
        <f t="shared" si="25"/>
        <v>0</v>
      </c>
      <c r="T51" s="26">
        <f t="shared" si="25"/>
        <v>0.498999996</v>
      </c>
      <c r="U51" s="26">
        <f t="shared" si="25"/>
        <v>0</v>
      </c>
      <c r="V51" s="26">
        <f t="shared" si="25"/>
        <v>0</v>
      </c>
      <c r="W51" s="26">
        <f t="shared" si="25"/>
        <v>0.498999996</v>
      </c>
      <c r="X51" s="26">
        <f t="shared" si="25"/>
        <v>0</v>
      </c>
      <c r="Y51" s="26">
        <f t="shared" si="25"/>
        <v>0</v>
      </c>
      <c r="Z51" s="26">
        <f t="shared" si="25"/>
        <v>0</v>
      </c>
      <c r="AA51" s="26">
        <f t="shared" si="25"/>
        <v>0</v>
      </c>
      <c r="AB51" s="26">
        <f t="shared" si="25"/>
        <v>0</v>
      </c>
      <c r="AC51" s="26">
        <f t="shared" si="25"/>
        <v>0</v>
      </c>
      <c r="AD51" s="26">
        <v>5.5236000000000001</v>
      </c>
      <c r="AE51" s="26">
        <v>5.4719275560000007</v>
      </c>
      <c r="AF51" s="62">
        <v>0</v>
      </c>
      <c r="AG51" s="37">
        <v>0</v>
      </c>
      <c r="AH51" s="37">
        <v>5.4719275560000007</v>
      </c>
      <c r="AI51" s="37">
        <v>0</v>
      </c>
      <c r="AJ51" s="26">
        <v>1.904927568</v>
      </c>
      <c r="AK51" s="26">
        <v>0</v>
      </c>
      <c r="AL51" s="26">
        <v>0</v>
      </c>
      <c r="AM51" s="26">
        <v>1.904927568</v>
      </c>
      <c r="AN51" s="26">
        <v>0</v>
      </c>
      <c r="AO51" s="26">
        <v>3.0679999919999998</v>
      </c>
      <c r="AP51" s="26">
        <v>0</v>
      </c>
      <c r="AQ51" s="26">
        <v>0</v>
      </c>
      <c r="AR51" s="26">
        <v>3.0679999919999998</v>
      </c>
      <c r="AS51" s="26">
        <v>0</v>
      </c>
      <c r="AT51" s="62">
        <v>0.498999996</v>
      </c>
      <c r="AU51" s="62">
        <v>0</v>
      </c>
      <c r="AV51" s="62">
        <v>0</v>
      </c>
      <c r="AW51" s="62">
        <v>0.498999996</v>
      </c>
      <c r="AX51" s="62">
        <v>0</v>
      </c>
      <c r="AY51" s="62">
        <v>0</v>
      </c>
      <c r="AZ51" s="62">
        <v>0</v>
      </c>
      <c r="BA51" s="62">
        <v>0</v>
      </c>
      <c r="BB51" s="62">
        <v>0</v>
      </c>
      <c r="BC51" s="62">
        <v>0</v>
      </c>
    </row>
    <row r="52" spans="1:55" ht="30" x14ac:dyDescent="0.25">
      <c r="A52" s="16" t="s">
        <v>60</v>
      </c>
      <c r="B52" s="17" t="s">
        <v>169</v>
      </c>
      <c r="C52" s="39" t="s">
        <v>251</v>
      </c>
      <c r="D52" s="64">
        <v>0.39600000000000002</v>
      </c>
      <c r="E52" s="28">
        <v>0.39699995999999999</v>
      </c>
      <c r="F52" s="37"/>
      <c r="G52" s="37"/>
      <c r="H52" s="37">
        <v>0.39699995999999999</v>
      </c>
      <c r="I52" s="62"/>
      <c r="J52" s="28">
        <f>330.8333*1.2/1000</f>
        <v>0.39699995999999999</v>
      </c>
      <c r="K52" s="62"/>
      <c r="L52" s="62"/>
      <c r="M52" s="28">
        <f>J52</f>
        <v>0.39699995999999999</v>
      </c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4">
        <v>0.39600000000000002</v>
      </c>
      <c r="AE52" s="28">
        <v>0.39699995999999999</v>
      </c>
      <c r="AF52" s="62"/>
      <c r="AG52" s="37"/>
      <c r="AH52" s="37">
        <v>0.39699995999999999</v>
      </c>
      <c r="AI52" s="37"/>
      <c r="AJ52" s="28">
        <v>0.39699995999999999</v>
      </c>
      <c r="AK52" s="62"/>
      <c r="AL52" s="62"/>
      <c r="AM52" s="70">
        <v>0.39699995999999999</v>
      </c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</row>
    <row r="53" spans="1:55" ht="30" x14ac:dyDescent="0.25">
      <c r="A53" s="16" t="s">
        <v>61</v>
      </c>
      <c r="B53" s="17" t="s">
        <v>170</v>
      </c>
      <c r="C53" s="39" t="s">
        <v>252</v>
      </c>
      <c r="D53" s="64">
        <v>0.65760000000000007</v>
      </c>
      <c r="E53" s="27">
        <v>0.69</v>
      </c>
      <c r="F53" s="37"/>
      <c r="G53" s="37"/>
      <c r="H53" s="37">
        <v>0.69</v>
      </c>
      <c r="I53" s="62"/>
      <c r="J53" s="29"/>
      <c r="K53" s="62"/>
      <c r="L53" s="62"/>
      <c r="M53" s="62"/>
      <c r="N53" s="62"/>
      <c r="O53" s="27">
        <v>0.69</v>
      </c>
      <c r="P53" s="37"/>
      <c r="Q53" s="37"/>
      <c r="R53" s="37">
        <v>0.69</v>
      </c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4">
        <v>0.65760000000000007</v>
      </c>
      <c r="AE53" s="29">
        <v>0.69</v>
      </c>
      <c r="AF53" s="62"/>
      <c r="AG53" s="37"/>
      <c r="AH53" s="37">
        <v>0.69</v>
      </c>
      <c r="AI53" s="37"/>
      <c r="AJ53" s="29"/>
      <c r="AK53" s="62"/>
      <c r="AL53" s="62"/>
      <c r="AM53" s="62"/>
      <c r="AN53" s="62"/>
      <c r="AO53" s="29">
        <v>0.69</v>
      </c>
      <c r="AP53" s="62"/>
      <c r="AQ53" s="62"/>
      <c r="AR53" s="69">
        <v>0.69</v>
      </c>
      <c r="AS53" s="62"/>
      <c r="AT53" s="62"/>
      <c r="AU53" s="62"/>
      <c r="AV53" s="62"/>
      <c r="AW53" s="62"/>
      <c r="AX53" s="62"/>
      <c r="AY53" s="62"/>
      <c r="AZ53" s="62"/>
      <c r="BA53" s="62"/>
      <c r="BB53" s="62"/>
      <c r="BC53" s="62"/>
    </row>
    <row r="54" spans="1:55" ht="30" x14ac:dyDescent="0.25">
      <c r="A54" s="16" t="s">
        <v>62</v>
      </c>
      <c r="B54" s="17" t="s">
        <v>171</v>
      </c>
      <c r="C54" s="39" t="s">
        <v>253</v>
      </c>
      <c r="D54" s="64">
        <v>0.50759999999999994</v>
      </c>
      <c r="E54" s="27">
        <v>0.498999996</v>
      </c>
      <c r="F54" s="27"/>
      <c r="G54" s="27"/>
      <c r="H54" s="28">
        <f t="shared" ref="H54" si="26">E54</f>
        <v>0.498999996</v>
      </c>
      <c r="I54" s="27"/>
      <c r="J54" s="27"/>
      <c r="K54" s="62"/>
      <c r="L54" s="62"/>
      <c r="M54" s="62"/>
      <c r="N54" s="62"/>
      <c r="O54" s="62"/>
      <c r="P54" s="62"/>
      <c r="Q54" s="62"/>
      <c r="R54" s="62"/>
      <c r="S54" s="62"/>
      <c r="T54" s="27">
        <v>0.498999996</v>
      </c>
      <c r="U54" s="27"/>
      <c r="V54" s="27"/>
      <c r="W54" s="28">
        <f t="shared" ref="W54" si="27">T54</f>
        <v>0.498999996</v>
      </c>
      <c r="X54" s="27"/>
      <c r="Y54" s="62"/>
      <c r="Z54" s="62"/>
      <c r="AA54" s="62"/>
      <c r="AB54" s="62"/>
      <c r="AC54" s="62"/>
      <c r="AD54" s="64">
        <v>0.50759999999999994</v>
      </c>
      <c r="AE54" s="29">
        <v>0.498999996</v>
      </c>
      <c r="AF54" s="62"/>
      <c r="AG54" s="37"/>
      <c r="AH54" s="37">
        <v>0.498999996</v>
      </c>
      <c r="AI54" s="37"/>
      <c r="AJ54" s="27"/>
      <c r="AK54" s="62"/>
      <c r="AL54" s="62"/>
      <c r="AM54" s="62"/>
      <c r="AN54" s="62"/>
      <c r="AO54" s="29"/>
      <c r="AP54" s="62"/>
      <c r="AQ54" s="62"/>
      <c r="AR54" s="62"/>
      <c r="AS54" s="62"/>
      <c r="AT54" s="62">
        <v>0.498999996</v>
      </c>
      <c r="AU54" s="62"/>
      <c r="AV54" s="62"/>
      <c r="AW54" s="62">
        <v>0.498999996</v>
      </c>
      <c r="AX54" s="62"/>
      <c r="AY54" s="62"/>
      <c r="AZ54" s="62"/>
      <c r="BA54" s="62"/>
      <c r="BB54" s="62"/>
      <c r="BC54" s="62"/>
    </row>
    <row r="55" spans="1:55" ht="30" x14ac:dyDescent="0.25">
      <c r="A55" s="16" t="s">
        <v>63</v>
      </c>
      <c r="B55" s="17" t="s">
        <v>172</v>
      </c>
      <c r="C55" s="39" t="s">
        <v>254</v>
      </c>
      <c r="D55" s="64">
        <v>0.39119999999999999</v>
      </c>
      <c r="E55" s="27">
        <v>0.39399999599999996</v>
      </c>
      <c r="F55" s="37"/>
      <c r="G55" s="37"/>
      <c r="H55" s="37">
        <v>0.39399999599999996</v>
      </c>
      <c r="I55" s="62"/>
      <c r="J55" s="27"/>
      <c r="K55" s="62"/>
      <c r="L55" s="62"/>
      <c r="M55" s="62"/>
      <c r="N55" s="62"/>
      <c r="O55" s="27">
        <v>0.39399999599999996</v>
      </c>
      <c r="P55" s="37"/>
      <c r="Q55" s="37"/>
      <c r="R55" s="37">
        <v>0.39399999599999996</v>
      </c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4">
        <v>0.39119999999999999</v>
      </c>
      <c r="AE55" s="29">
        <v>0.39399999599999996</v>
      </c>
      <c r="AF55" s="62"/>
      <c r="AG55" s="37"/>
      <c r="AH55" s="37">
        <v>0.39399999599999996</v>
      </c>
      <c r="AI55" s="37"/>
      <c r="AJ55" s="27"/>
      <c r="AK55" s="62"/>
      <c r="AL55" s="62"/>
      <c r="AM55" s="62"/>
      <c r="AN55" s="62"/>
      <c r="AO55" s="29">
        <v>0.39399999599999996</v>
      </c>
      <c r="AP55" s="62"/>
      <c r="AQ55" s="62"/>
      <c r="AR55" s="69">
        <v>0.39399999599999996</v>
      </c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62"/>
    </row>
    <row r="56" spans="1:55" ht="30" x14ac:dyDescent="0.25">
      <c r="A56" s="16" t="s">
        <v>64</v>
      </c>
      <c r="B56" s="17" t="s">
        <v>173</v>
      </c>
      <c r="C56" s="39" t="s">
        <v>255</v>
      </c>
      <c r="D56" s="64">
        <v>0.39119999999999999</v>
      </c>
      <c r="E56" s="27">
        <v>0.39399999599999996</v>
      </c>
      <c r="F56" s="37"/>
      <c r="G56" s="37"/>
      <c r="H56" s="37">
        <v>0.39399999599999996</v>
      </c>
      <c r="I56" s="62"/>
      <c r="J56" s="27"/>
      <c r="K56" s="62"/>
      <c r="L56" s="62"/>
      <c r="M56" s="62"/>
      <c r="N56" s="62"/>
      <c r="O56" s="27">
        <v>0.39399999599999996</v>
      </c>
      <c r="P56" s="37"/>
      <c r="Q56" s="37"/>
      <c r="R56" s="37">
        <v>0.39399999599999996</v>
      </c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4">
        <v>0.39119999999999999</v>
      </c>
      <c r="AE56" s="29">
        <v>0.39399999599999996</v>
      </c>
      <c r="AF56" s="62"/>
      <c r="AG56" s="37"/>
      <c r="AH56" s="37">
        <v>0.39399999599999996</v>
      </c>
      <c r="AI56" s="37"/>
      <c r="AJ56" s="27"/>
      <c r="AK56" s="62"/>
      <c r="AL56" s="62"/>
      <c r="AM56" s="62"/>
      <c r="AN56" s="62"/>
      <c r="AO56" s="29">
        <v>0.39399999599999996</v>
      </c>
      <c r="AP56" s="62"/>
      <c r="AQ56" s="62"/>
      <c r="AR56" s="69">
        <v>0.39399999599999996</v>
      </c>
      <c r="AS56" s="62"/>
      <c r="AT56" s="62"/>
      <c r="AU56" s="62"/>
      <c r="AV56" s="62"/>
      <c r="AW56" s="62"/>
      <c r="AX56" s="62"/>
      <c r="AY56" s="62"/>
      <c r="AZ56" s="62"/>
      <c r="BA56" s="62"/>
      <c r="BB56" s="62"/>
      <c r="BC56" s="62"/>
    </row>
    <row r="57" spans="1:55" ht="30" x14ac:dyDescent="0.25">
      <c r="A57" s="16" t="s">
        <v>65</v>
      </c>
      <c r="B57" s="17" t="s">
        <v>174</v>
      </c>
      <c r="C57" s="39" t="s">
        <v>256</v>
      </c>
      <c r="D57" s="64">
        <v>0.50759999999999994</v>
      </c>
      <c r="E57" s="27">
        <v>0.44999999999999996</v>
      </c>
      <c r="F57" s="37"/>
      <c r="G57" s="37"/>
      <c r="H57" s="37">
        <v>0.44999999999999996</v>
      </c>
      <c r="I57" s="62"/>
      <c r="J57" s="28"/>
      <c r="K57" s="62"/>
      <c r="L57" s="62"/>
      <c r="M57" s="62"/>
      <c r="N57" s="62"/>
      <c r="O57" s="27">
        <v>0.44999999999999996</v>
      </c>
      <c r="P57" s="37"/>
      <c r="Q57" s="37"/>
      <c r="R57" s="37">
        <v>0.44999999999999996</v>
      </c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4">
        <v>0.50759999999999994</v>
      </c>
      <c r="AE57" s="29">
        <v>0.44999999999999996</v>
      </c>
      <c r="AF57" s="62"/>
      <c r="AG57" s="37"/>
      <c r="AH57" s="37">
        <v>0.44999999999999996</v>
      </c>
      <c r="AI57" s="37"/>
      <c r="AJ57" s="28"/>
      <c r="AK57" s="62"/>
      <c r="AL57" s="62"/>
      <c r="AM57" s="62"/>
      <c r="AN57" s="62"/>
      <c r="AO57" s="29">
        <v>0.44999999999999996</v>
      </c>
      <c r="AP57" s="62"/>
      <c r="AQ57" s="62"/>
      <c r="AR57" s="69">
        <v>0.44999999999999996</v>
      </c>
      <c r="AS57" s="62"/>
      <c r="AT57" s="62"/>
      <c r="AU57" s="62"/>
      <c r="AV57" s="62"/>
      <c r="AW57" s="62"/>
      <c r="AX57" s="62"/>
      <c r="AY57" s="62"/>
      <c r="AZ57" s="62"/>
      <c r="BA57" s="62"/>
      <c r="BB57" s="62"/>
      <c r="BC57" s="62"/>
    </row>
    <row r="58" spans="1:55" ht="30" x14ac:dyDescent="0.25">
      <c r="A58" s="16" t="s">
        <v>66</v>
      </c>
      <c r="B58" s="17" t="s">
        <v>175</v>
      </c>
      <c r="C58" s="39" t="s">
        <v>257</v>
      </c>
      <c r="D58" s="64">
        <v>0.61199999999999999</v>
      </c>
      <c r="E58" s="27">
        <v>0.61199999999999999</v>
      </c>
      <c r="F58" s="37"/>
      <c r="G58" s="37"/>
      <c r="H58" s="37">
        <v>0.61199999999999999</v>
      </c>
      <c r="I58" s="62"/>
      <c r="J58" s="29">
        <f>510*1.2/1000</f>
        <v>0.61199999999999999</v>
      </c>
      <c r="K58" s="62"/>
      <c r="L58" s="62"/>
      <c r="M58" s="70">
        <f t="shared" ref="M58:M59" si="28">J58</f>
        <v>0.61199999999999999</v>
      </c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4">
        <v>0.61199999999999999</v>
      </c>
      <c r="AE58" s="27">
        <v>0.61199999999999999</v>
      </c>
      <c r="AF58" s="62"/>
      <c r="AG58" s="37"/>
      <c r="AH58" s="37">
        <v>0.61199999999999999</v>
      </c>
      <c r="AI58" s="37"/>
      <c r="AJ58" s="29">
        <v>0.61199999999999999</v>
      </c>
      <c r="AK58" s="62"/>
      <c r="AL58" s="62"/>
      <c r="AM58" s="70">
        <v>0.61199999999999999</v>
      </c>
      <c r="AN58" s="62"/>
      <c r="AO58" s="29"/>
      <c r="AP58" s="62"/>
      <c r="AQ58" s="62"/>
      <c r="AR58" s="62"/>
      <c r="AS58" s="62"/>
      <c r="AT58" s="62"/>
      <c r="AU58" s="62"/>
      <c r="AV58" s="62"/>
      <c r="AW58" s="62"/>
      <c r="AX58" s="62"/>
      <c r="AY58" s="62"/>
      <c r="AZ58" s="62"/>
      <c r="BA58" s="62"/>
      <c r="BB58" s="62"/>
      <c r="BC58" s="62"/>
    </row>
    <row r="59" spans="1:55" ht="30" x14ac:dyDescent="0.25">
      <c r="A59" s="16" t="s">
        <v>67</v>
      </c>
      <c r="B59" s="17" t="s">
        <v>176</v>
      </c>
      <c r="C59" s="39" t="s">
        <v>258</v>
      </c>
      <c r="D59" s="64">
        <v>0.49799999999999994</v>
      </c>
      <c r="E59" s="27">
        <v>0.498</v>
      </c>
      <c r="F59" s="37"/>
      <c r="G59" s="37"/>
      <c r="H59" s="37">
        <v>0.498</v>
      </c>
      <c r="I59" s="62"/>
      <c r="J59" s="29">
        <f>415*1.2/1000</f>
        <v>0.498</v>
      </c>
      <c r="K59" s="62"/>
      <c r="L59" s="62"/>
      <c r="M59" s="70">
        <f t="shared" si="28"/>
        <v>0.498</v>
      </c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4">
        <v>0.49799999999999994</v>
      </c>
      <c r="AE59" s="27">
        <v>0.498</v>
      </c>
      <c r="AF59" s="62"/>
      <c r="AG59" s="37"/>
      <c r="AH59" s="37">
        <v>0.498</v>
      </c>
      <c r="AI59" s="37"/>
      <c r="AJ59" s="29">
        <v>0.498</v>
      </c>
      <c r="AK59" s="62"/>
      <c r="AL59" s="62"/>
      <c r="AM59" s="70">
        <v>0.498</v>
      </c>
      <c r="AN59" s="62"/>
      <c r="AO59" s="29"/>
      <c r="AP59" s="62"/>
      <c r="AQ59" s="62"/>
      <c r="AR59" s="62"/>
      <c r="AS59" s="62"/>
      <c r="AT59" s="62"/>
      <c r="AU59" s="62"/>
      <c r="AV59" s="62"/>
      <c r="AW59" s="62"/>
      <c r="AX59" s="62"/>
      <c r="AY59" s="62"/>
      <c r="AZ59" s="62"/>
      <c r="BA59" s="62"/>
      <c r="BB59" s="62"/>
      <c r="BC59" s="62"/>
    </row>
    <row r="60" spans="1:55" ht="30" x14ac:dyDescent="0.25">
      <c r="A60" s="16" t="s">
        <v>68</v>
      </c>
      <c r="B60" s="17" t="s">
        <v>177</v>
      </c>
      <c r="C60" s="39" t="s">
        <v>259</v>
      </c>
      <c r="D60" s="64">
        <v>0.50759999999999994</v>
      </c>
      <c r="E60" s="27">
        <v>0.44999999999999996</v>
      </c>
      <c r="F60" s="37"/>
      <c r="G60" s="37"/>
      <c r="H60" s="37">
        <v>0.44999999999999996</v>
      </c>
      <c r="I60" s="62"/>
      <c r="J60" s="29"/>
      <c r="K60" s="62"/>
      <c r="L60" s="62"/>
      <c r="M60" s="62"/>
      <c r="N60" s="62"/>
      <c r="O60" s="27">
        <v>0.44999999999999996</v>
      </c>
      <c r="P60" s="37"/>
      <c r="Q60" s="37"/>
      <c r="R60" s="37">
        <v>0.44999999999999996</v>
      </c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4">
        <v>0.50759999999999994</v>
      </c>
      <c r="AE60" s="29">
        <v>0.44999999999999996</v>
      </c>
      <c r="AF60" s="62"/>
      <c r="AG60" s="37"/>
      <c r="AH60" s="37">
        <v>0.44999999999999996</v>
      </c>
      <c r="AI60" s="37"/>
      <c r="AJ60" s="29"/>
      <c r="AK60" s="62"/>
      <c r="AL60" s="62"/>
      <c r="AM60" s="62"/>
      <c r="AN60" s="62"/>
      <c r="AO60" s="29">
        <v>0.44999999999999996</v>
      </c>
      <c r="AP60" s="62"/>
      <c r="AQ60" s="62"/>
      <c r="AR60" s="69">
        <v>0.44999999999999996</v>
      </c>
      <c r="AS60" s="62"/>
      <c r="AT60" s="62"/>
      <c r="AU60" s="62"/>
      <c r="AV60" s="62"/>
      <c r="AW60" s="62"/>
      <c r="AX60" s="62"/>
      <c r="AY60" s="62"/>
      <c r="AZ60" s="62"/>
      <c r="BA60" s="62"/>
      <c r="BB60" s="62"/>
      <c r="BC60" s="62"/>
    </row>
    <row r="61" spans="1:55" ht="30" x14ac:dyDescent="0.25">
      <c r="A61" s="16" t="s">
        <v>69</v>
      </c>
      <c r="B61" s="17" t="s">
        <v>178</v>
      </c>
      <c r="C61" s="39" t="s">
        <v>260</v>
      </c>
      <c r="D61" s="64">
        <v>0.65760000000000007</v>
      </c>
      <c r="E61" s="27">
        <v>0.69</v>
      </c>
      <c r="F61" s="37"/>
      <c r="G61" s="37"/>
      <c r="H61" s="37">
        <v>0.69</v>
      </c>
      <c r="I61" s="62"/>
      <c r="J61" s="27"/>
      <c r="K61" s="62"/>
      <c r="L61" s="62"/>
      <c r="M61" s="62"/>
      <c r="N61" s="62"/>
      <c r="O61" s="27">
        <v>0.69</v>
      </c>
      <c r="P61" s="37"/>
      <c r="Q61" s="37"/>
      <c r="R61" s="37">
        <v>0.69</v>
      </c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4">
        <v>0.65760000000000007</v>
      </c>
      <c r="AE61" s="29">
        <v>0.69</v>
      </c>
      <c r="AF61" s="62"/>
      <c r="AG61" s="37"/>
      <c r="AH61" s="37">
        <v>0.69</v>
      </c>
      <c r="AI61" s="37"/>
      <c r="AJ61" s="27"/>
      <c r="AK61" s="62"/>
      <c r="AL61" s="62"/>
      <c r="AM61" s="62"/>
      <c r="AN61" s="62"/>
      <c r="AO61" s="29">
        <v>0.69</v>
      </c>
      <c r="AP61" s="62"/>
      <c r="AQ61" s="62"/>
      <c r="AR61" s="69">
        <v>0.69</v>
      </c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</row>
    <row r="62" spans="1:55" ht="30" x14ac:dyDescent="0.25">
      <c r="A62" s="16" t="s">
        <v>70</v>
      </c>
      <c r="B62" s="17" t="s">
        <v>179</v>
      </c>
      <c r="C62" s="39" t="s">
        <v>261</v>
      </c>
      <c r="D62" s="64">
        <v>0.3972</v>
      </c>
      <c r="E62" s="28">
        <v>0.39792760799999999</v>
      </c>
      <c r="F62" s="37"/>
      <c r="G62" s="37"/>
      <c r="H62" s="37">
        <v>0.39792760799999999</v>
      </c>
      <c r="I62" s="62"/>
      <c r="J62" s="28">
        <f>331.60634*1.2/1000</f>
        <v>0.39792760799999999</v>
      </c>
      <c r="K62" s="62"/>
      <c r="L62" s="62"/>
      <c r="M62" s="70">
        <f>J62</f>
        <v>0.39792760799999999</v>
      </c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4">
        <v>0.3972</v>
      </c>
      <c r="AE62" s="28">
        <v>0.39792760799999999</v>
      </c>
      <c r="AF62" s="62"/>
      <c r="AG62" s="37"/>
      <c r="AH62" s="37">
        <v>0.39792760799999999</v>
      </c>
      <c r="AI62" s="37"/>
      <c r="AJ62" s="28">
        <v>0.39792760799999999</v>
      </c>
      <c r="AK62" s="62"/>
      <c r="AL62" s="62"/>
      <c r="AM62" s="70">
        <v>0.39792760799999999</v>
      </c>
      <c r="AN62" s="62"/>
      <c r="AO62" s="29"/>
      <c r="AP62" s="62"/>
      <c r="AQ62" s="62"/>
      <c r="AR62" s="62"/>
      <c r="AS62" s="62"/>
      <c r="AT62" s="62"/>
      <c r="AU62" s="62"/>
      <c r="AV62" s="62"/>
      <c r="AW62" s="62"/>
      <c r="AX62" s="62"/>
      <c r="AY62" s="62"/>
      <c r="AZ62" s="62"/>
      <c r="BA62" s="62"/>
      <c r="BB62" s="62"/>
      <c r="BC62" s="62"/>
    </row>
    <row r="63" spans="1:55" ht="56.25" x14ac:dyDescent="0.25">
      <c r="A63" s="14" t="s">
        <v>71</v>
      </c>
      <c r="B63" s="15" t="s">
        <v>72</v>
      </c>
      <c r="C63" s="41"/>
      <c r="D63" s="26">
        <f>D64+D88</f>
        <v>46.194200000000002</v>
      </c>
      <c r="E63" s="26">
        <f t="shared" ref="E63:H63" si="29">E64+E88</f>
        <v>40.722898416</v>
      </c>
      <c r="F63" s="26">
        <f t="shared" si="29"/>
        <v>0</v>
      </c>
      <c r="G63" s="26">
        <f t="shared" si="29"/>
        <v>3.9384000000000001</v>
      </c>
      <c r="H63" s="26">
        <f t="shared" si="29"/>
        <v>36.784498416000005</v>
      </c>
      <c r="I63" s="26">
        <f t="shared" ref="I63:AC63" si="30">I64+I88</f>
        <v>0</v>
      </c>
      <c r="J63" s="26">
        <f t="shared" si="30"/>
        <v>0</v>
      </c>
      <c r="K63" s="26">
        <f t="shared" si="30"/>
        <v>0</v>
      </c>
      <c r="L63" s="26">
        <f t="shared" si="30"/>
        <v>0</v>
      </c>
      <c r="M63" s="26">
        <f t="shared" si="30"/>
        <v>0</v>
      </c>
      <c r="N63" s="26">
        <f t="shared" si="30"/>
        <v>0</v>
      </c>
      <c r="O63" s="26">
        <f t="shared" si="30"/>
        <v>11.925167256</v>
      </c>
      <c r="P63" s="26">
        <f t="shared" si="30"/>
        <v>0</v>
      </c>
      <c r="Q63" s="26">
        <f t="shared" si="30"/>
        <v>0.38719999999999999</v>
      </c>
      <c r="R63" s="26">
        <f t="shared" si="30"/>
        <v>11.537967256</v>
      </c>
      <c r="S63" s="26">
        <f t="shared" si="30"/>
        <v>0</v>
      </c>
      <c r="T63" s="26">
        <f t="shared" si="30"/>
        <v>28.797731159999998</v>
      </c>
      <c r="U63" s="26">
        <f t="shared" si="30"/>
        <v>0</v>
      </c>
      <c r="V63" s="26">
        <f t="shared" si="30"/>
        <v>3.6012</v>
      </c>
      <c r="W63" s="26">
        <f t="shared" si="30"/>
        <v>25.196531159999996</v>
      </c>
      <c r="X63" s="26">
        <f t="shared" si="30"/>
        <v>0</v>
      </c>
      <c r="Y63" s="26">
        <f t="shared" si="30"/>
        <v>0</v>
      </c>
      <c r="Z63" s="26">
        <f t="shared" si="30"/>
        <v>0</v>
      </c>
      <c r="AA63" s="26">
        <f t="shared" si="30"/>
        <v>0</v>
      </c>
      <c r="AB63" s="26">
        <f t="shared" si="30"/>
        <v>0</v>
      </c>
      <c r="AC63" s="26">
        <f t="shared" si="30"/>
        <v>0</v>
      </c>
      <c r="AD63" s="26">
        <v>46.194200000000002</v>
      </c>
      <c r="AE63" s="26">
        <v>40.722898416</v>
      </c>
      <c r="AF63" s="26">
        <v>0</v>
      </c>
      <c r="AG63" s="26">
        <v>3.9384000000000001</v>
      </c>
      <c r="AH63" s="26">
        <v>36.784498416000005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11.925167256</v>
      </c>
      <c r="AP63" s="26">
        <v>0</v>
      </c>
      <c r="AQ63" s="26">
        <v>0.38719999999999999</v>
      </c>
      <c r="AR63" s="26">
        <v>11.537967256</v>
      </c>
      <c r="AS63" s="26">
        <v>0</v>
      </c>
      <c r="AT63" s="63">
        <v>28.797731159999998</v>
      </c>
      <c r="AU63" s="63">
        <v>0</v>
      </c>
      <c r="AV63" s="63">
        <v>3.6012</v>
      </c>
      <c r="AW63" s="63">
        <v>25.196531159999996</v>
      </c>
      <c r="AX63" s="62">
        <v>0</v>
      </c>
      <c r="AY63" s="62">
        <v>0</v>
      </c>
      <c r="AZ63" s="62">
        <v>0</v>
      </c>
      <c r="BA63" s="62">
        <v>0</v>
      </c>
      <c r="BB63" s="62">
        <v>0</v>
      </c>
      <c r="BC63" s="62">
        <v>0</v>
      </c>
    </row>
    <row r="64" spans="1:55" ht="37.5" x14ac:dyDescent="0.25">
      <c r="A64" s="14" t="s">
        <v>73</v>
      </c>
      <c r="B64" s="15" t="s">
        <v>74</v>
      </c>
      <c r="C64" s="41"/>
      <c r="D64" s="26">
        <f>SUM(D65:D87)</f>
        <v>31.480400000000003</v>
      </c>
      <c r="E64" s="26">
        <f t="shared" ref="E64:H64" si="31">SUM(E65:E87)</f>
        <v>31.732458240000003</v>
      </c>
      <c r="F64" s="26">
        <f t="shared" si="31"/>
        <v>0</v>
      </c>
      <c r="G64" s="26">
        <f t="shared" si="31"/>
        <v>0</v>
      </c>
      <c r="H64" s="26">
        <f t="shared" si="31"/>
        <v>31.732458240000003</v>
      </c>
      <c r="I64" s="26">
        <f t="shared" ref="I64:AC64" si="32">SUM(I65:I87)</f>
        <v>0</v>
      </c>
      <c r="J64" s="26">
        <f t="shared" si="32"/>
        <v>0</v>
      </c>
      <c r="K64" s="26">
        <f t="shared" si="32"/>
        <v>0</v>
      </c>
      <c r="L64" s="26">
        <f t="shared" si="32"/>
        <v>0</v>
      </c>
      <c r="M64" s="26">
        <f t="shared" si="32"/>
        <v>0</v>
      </c>
      <c r="N64" s="26">
        <f t="shared" si="32"/>
        <v>0</v>
      </c>
      <c r="O64" s="26">
        <f t="shared" si="32"/>
        <v>9.7713538799999995</v>
      </c>
      <c r="P64" s="26">
        <f t="shared" si="32"/>
        <v>0</v>
      </c>
      <c r="Q64" s="26">
        <f t="shared" si="32"/>
        <v>0</v>
      </c>
      <c r="R64" s="26">
        <f t="shared" si="32"/>
        <v>9.7713538799999995</v>
      </c>
      <c r="S64" s="26">
        <f t="shared" si="32"/>
        <v>0</v>
      </c>
      <c r="T64" s="26">
        <f t="shared" si="32"/>
        <v>21.961104359999997</v>
      </c>
      <c r="U64" s="26">
        <f t="shared" si="32"/>
        <v>0</v>
      </c>
      <c r="V64" s="26">
        <f t="shared" si="32"/>
        <v>0</v>
      </c>
      <c r="W64" s="26">
        <f t="shared" si="32"/>
        <v>21.961104359999997</v>
      </c>
      <c r="X64" s="26">
        <f t="shared" si="32"/>
        <v>0</v>
      </c>
      <c r="Y64" s="26">
        <f t="shared" si="32"/>
        <v>0</v>
      </c>
      <c r="Z64" s="26">
        <f t="shared" si="32"/>
        <v>0</v>
      </c>
      <c r="AA64" s="26">
        <f t="shared" si="32"/>
        <v>0</v>
      </c>
      <c r="AB64" s="26">
        <f t="shared" si="32"/>
        <v>0</v>
      </c>
      <c r="AC64" s="26">
        <f t="shared" si="32"/>
        <v>0</v>
      </c>
      <c r="AD64" s="26">
        <v>31.480400000000003</v>
      </c>
      <c r="AE64" s="26">
        <v>31.732458240000003</v>
      </c>
      <c r="AF64" s="26">
        <v>0</v>
      </c>
      <c r="AG64" s="26">
        <v>0</v>
      </c>
      <c r="AH64" s="26">
        <v>31.732458240000003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9.7713538799999995</v>
      </c>
      <c r="AP64" s="26">
        <v>0</v>
      </c>
      <c r="AQ64" s="26">
        <v>0</v>
      </c>
      <c r="AR64" s="26">
        <v>9.7713538799999995</v>
      </c>
      <c r="AS64" s="26">
        <v>0</v>
      </c>
      <c r="AT64" s="63">
        <v>21.961104359999997</v>
      </c>
      <c r="AU64" s="63">
        <v>0</v>
      </c>
      <c r="AV64" s="63">
        <v>0</v>
      </c>
      <c r="AW64" s="63">
        <v>21.961104359999997</v>
      </c>
      <c r="AX64" s="62">
        <v>0</v>
      </c>
      <c r="AY64" s="62">
        <v>0</v>
      </c>
      <c r="AZ64" s="62">
        <v>0</v>
      </c>
      <c r="BA64" s="62">
        <v>0</v>
      </c>
      <c r="BB64" s="62">
        <v>0</v>
      </c>
      <c r="BC64" s="62">
        <v>0</v>
      </c>
    </row>
    <row r="65" spans="1:55" ht="30" x14ac:dyDescent="0.25">
      <c r="A65" s="16" t="s">
        <v>75</v>
      </c>
      <c r="B65" s="17" t="s">
        <v>180</v>
      </c>
      <c r="C65" s="39" t="s">
        <v>262</v>
      </c>
      <c r="D65" s="64">
        <v>1.6464000000000001</v>
      </c>
      <c r="E65" s="27">
        <v>1.446953712</v>
      </c>
      <c r="F65" s="37"/>
      <c r="G65" s="37"/>
      <c r="H65" s="37">
        <v>1.446953712</v>
      </c>
      <c r="I65" s="62"/>
      <c r="J65" s="27"/>
      <c r="K65" s="62"/>
      <c r="L65" s="62"/>
      <c r="M65" s="62"/>
      <c r="N65" s="62"/>
      <c r="O65" s="62"/>
      <c r="P65" s="62"/>
      <c r="Q65" s="62"/>
      <c r="R65" s="62"/>
      <c r="S65" s="62"/>
      <c r="T65" s="37">
        <f>E65</f>
        <v>1.446953712</v>
      </c>
      <c r="U65" s="37"/>
      <c r="V65" s="37"/>
      <c r="W65" s="37">
        <f>H65</f>
        <v>1.446953712</v>
      </c>
      <c r="X65" s="62"/>
      <c r="Y65" s="62"/>
      <c r="Z65" s="62"/>
      <c r="AA65" s="62"/>
      <c r="AB65" s="62"/>
      <c r="AC65" s="62"/>
      <c r="AD65" s="64">
        <v>1.6464000000000001</v>
      </c>
      <c r="AE65" s="29">
        <v>1.446953712</v>
      </c>
      <c r="AF65" s="62"/>
      <c r="AG65" s="37"/>
      <c r="AH65" s="37">
        <v>1.446953712</v>
      </c>
      <c r="AI65" s="37"/>
      <c r="AJ65" s="27"/>
      <c r="AK65" s="62"/>
      <c r="AL65" s="62"/>
      <c r="AM65" s="62"/>
      <c r="AN65" s="62"/>
      <c r="AO65" s="62"/>
      <c r="AP65" s="62"/>
      <c r="AQ65" s="62"/>
      <c r="AR65" s="62"/>
      <c r="AS65" s="62"/>
      <c r="AT65" s="62">
        <v>1.446953712</v>
      </c>
      <c r="AU65" s="62"/>
      <c r="AV65" s="62"/>
      <c r="AW65" s="62">
        <v>1.446953712</v>
      </c>
      <c r="AX65" s="62"/>
      <c r="AY65" s="62"/>
      <c r="AZ65" s="62"/>
      <c r="BA65" s="62"/>
      <c r="BB65" s="62"/>
      <c r="BC65" s="62"/>
    </row>
    <row r="66" spans="1:55" ht="30" x14ac:dyDescent="0.25">
      <c r="A66" s="16" t="s">
        <v>76</v>
      </c>
      <c r="B66" s="17" t="s">
        <v>181</v>
      </c>
      <c r="C66" s="39" t="s">
        <v>263</v>
      </c>
      <c r="D66" s="64">
        <v>0.33</v>
      </c>
      <c r="E66" s="27">
        <v>0.28858563599999998</v>
      </c>
      <c r="F66" s="37"/>
      <c r="G66" s="37"/>
      <c r="H66" s="37">
        <v>0.28858563599999998</v>
      </c>
      <c r="I66" s="62"/>
      <c r="J66" s="27"/>
      <c r="K66" s="62"/>
      <c r="L66" s="62"/>
      <c r="M66" s="62"/>
      <c r="N66" s="62"/>
      <c r="O66" s="62"/>
      <c r="P66" s="62"/>
      <c r="Q66" s="62"/>
      <c r="R66" s="62"/>
      <c r="S66" s="62"/>
      <c r="T66" s="37">
        <f>E66</f>
        <v>0.28858563599999998</v>
      </c>
      <c r="U66" s="37"/>
      <c r="V66" s="37"/>
      <c r="W66" s="37">
        <f>H66</f>
        <v>0.28858563599999998</v>
      </c>
      <c r="X66" s="62"/>
      <c r="Y66" s="62"/>
      <c r="Z66" s="62"/>
      <c r="AA66" s="62"/>
      <c r="AB66" s="62"/>
      <c r="AC66" s="62"/>
      <c r="AD66" s="64">
        <v>0.33</v>
      </c>
      <c r="AE66" s="29">
        <v>0.28858563599999998</v>
      </c>
      <c r="AF66" s="62"/>
      <c r="AG66" s="37"/>
      <c r="AH66" s="37">
        <v>0.28858563599999998</v>
      </c>
      <c r="AI66" s="37"/>
      <c r="AJ66" s="27"/>
      <c r="AK66" s="62"/>
      <c r="AL66" s="62"/>
      <c r="AM66" s="62"/>
      <c r="AN66" s="62"/>
      <c r="AO66" s="62"/>
      <c r="AP66" s="62"/>
      <c r="AQ66" s="62"/>
      <c r="AR66" s="62"/>
      <c r="AS66" s="62"/>
      <c r="AT66" s="62">
        <v>0.28858563599999998</v>
      </c>
      <c r="AU66" s="62"/>
      <c r="AV66" s="62"/>
      <c r="AW66" s="62">
        <v>0.28858563599999998</v>
      </c>
      <c r="AX66" s="62"/>
      <c r="AY66" s="62"/>
      <c r="AZ66" s="62"/>
      <c r="BA66" s="62"/>
      <c r="BB66" s="62"/>
      <c r="BC66" s="62"/>
    </row>
    <row r="67" spans="1:55" ht="30" x14ac:dyDescent="0.25">
      <c r="A67" s="16" t="s">
        <v>77</v>
      </c>
      <c r="B67" s="17" t="s">
        <v>182</v>
      </c>
      <c r="C67" s="39" t="s">
        <v>264</v>
      </c>
      <c r="D67" s="64">
        <v>2.8488000000000002</v>
      </c>
      <c r="E67" s="27">
        <v>2.8485902400000001</v>
      </c>
      <c r="F67" s="37"/>
      <c r="G67" s="37"/>
      <c r="H67" s="37">
        <v>2.8485902400000001</v>
      </c>
      <c r="I67" s="62"/>
      <c r="J67" s="27"/>
      <c r="K67" s="62"/>
      <c r="L67" s="62"/>
      <c r="M67" s="62"/>
      <c r="N67" s="62"/>
      <c r="O67" s="27">
        <v>2.8485902400000001</v>
      </c>
      <c r="P67" s="37"/>
      <c r="Q67" s="37"/>
      <c r="R67" s="37">
        <v>2.8485902400000001</v>
      </c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4">
        <v>2.8488000000000002</v>
      </c>
      <c r="AE67" s="29">
        <v>2.8485902400000001</v>
      </c>
      <c r="AF67" s="62"/>
      <c r="AG67" s="37"/>
      <c r="AH67" s="37">
        <v>2.8485902400000001</v>
      </c>
      <c r="AI67" s="37"/>
      <c r="AJ67" s="27"/>
      <c r="AK67" s="62"/>
      <c r="AL67" s="62"/>
      <c r="AM67" s="62"/>
      <c r="AN67" s="62"/>
      <c r="AO67" s="29">
        <v>2.8485902400000001</v>
      </c>
      <c r="AP67" s="62"/>
      <c r="AQ67" s="62"/>
      <c r="AR67" s="69">
        <v>2.8485902400000001</v>
      </c>
      <c r="AS67" s="62"/>
      <c r="AT67" s="62"/>
      <c r="AU67" s="62"/>
      <c r="AV67" s="62"/>
      <c r="AW67" s="62"/>
      <c r="AX67" s="62"/>
      <c r="AY67" s="62"/>
      <c r="AZ67" s="62"/>
      <c r="BA67" s="62"/>
      <c r="BB67" s="62"/>
      <c r="BC67" s="62"/>
    </row>
    <row r="68" spans="1:55" ht="30" x14ac:dyDescent="0.25">
      <c r="A68" s="16" t="s">
        <v>78</v>
      </c>
      <c r="B68" s="30" t="s">
        <v>183</v>
      </c>
      <c r="C68" s="39" t="s">
        <v>265</v>
      </c>
      <c r="D68" s="64">
        <v>2.4203999999999999</v>
      </c>
      <c r="E68" s="27">
        <v>3.330814824</v>
      </c>
      <c r="F68" s="37"/>
      <c r="G68" s="37"/>
      <c r="H68" s="37">
        <v>3.330814824</v>
      </c>
      <c r="I68" s="62"/>
      <c r="J68" s="27"/>
      <c r="K68" s="62"/>
      <c r="L68" s="62"/>
      <c r="M68" s="62"/>
      <c r="N68" s="62"/>
      <c r="O68" s="62"/>
      <c r="P68" s="62"/>
      <c r="Q68" s="62"/>
      <c r="R68" s="62"/>
      <c r="S68" s="62"/>
      <c r="T68" s="37">
        <f>E68</f>
        <v>3.330814824</v>
      </c>
      <c r="U68" s="37"/>
      <c r="V68" s="37"/>
      <c r="W68" s="37">
        <f>H68</f>
        <v>3.330814824</v>
      </c>
      <c r="X68" s="62"/>
      <c r="Y68" s="62"/>
      <c r="Z68" s="62"/>
      <c r="AA68" s="62"/>
      <c r="AB68" s="62"/>
      <c r="AC68" s="62"/>
      <c r="AD68" s="64">
        <v>2.4203999999999999</v>
      </c>
      <c r="AE68" s="29">
        <v>3.330814824</v>
      </c>
      <c r="AF68" s="62"/>
      <c r="AG68" s="37"/>
      <c r="AH68" s="37">
        <v>3.330814824</v>
      </c>
      <c r="AI68" s="37"/>
      <c r="AJ68" s="27"/>
      <c r="AK68" s="62"/>
      <c r="AL68" s="62"/>
      <c r="AM68" s="62"/>
      <c r="AN68" s="62"/>
      <c r="AO68" s="29"/>
      <c r="AP68" s="62"/>
      <c r="AQ68" s="62"/>
      <c r="AR68" s="62"/>
      <c r="AS68" s="62"/>
      <c r="AT68" s="62">
        <v>3.330814824</v>
      </c>
      <c r="AU68" s="62"/>
      <c r="AV68" s="62"/>
      <c r="AW68" s="62">
        <v>3.330814824</v>
      </c>
      <c r="AX68" s="62"/>
      <c r="AY68" s="62"/>
      <c r="AZ68" s="62"/>
      <c r="BA68" s="62"/>
      <c r="BB68" s="62"/>
      <c r="BC68" s="62"/>
    </row>
    <row r="69" spans="1:55" ht="30" x14ac:dyDescent="0.25">
      <c r="A69" s="16" t="s">
        <v>79</v>
      </c>
      <c r="B69" s="17" t="s">
        <v>184</v>
      </c>
      <c r="C69" s="39" t="s">
        <v>266</v>
      </c>
      <c r="D69" s="64">
        <v>3.4415999999999998</v>
      </c>
      <c r="E69" s="27">
        <v>3.131095212</v>
      </c>
      <c r="F69" s="37"/>
      <c r="G69" s="37"/>
      <c r="H69" s="37">
        <v>3.131095212</v>
      </c>
      <c r="I69" s="62"/>
      <c r="J69" s="27"/>
      <c r="K69" s="62"/>
      <c r="L69" s="62"/>
      <c r="M69" s="62"/>
      <c r="N69" s="62"/>
      <c r="O69" s="62"/>
      <c r="P69" s="62"/>
      <c r="Q69" s="62"/>
      <c r="R69" s="62"/>
      <c r="S69" s="62"/>
      <c r="T69" s="37">
        <f>E69</f>
        <v>3.131095212</v>
      </c>
      <c r="U69" s="37"/>
      <c r="V69" s="37"/>
      <c r="W69" s="37">
        <f>H69</f>
        <v>3.131095212</v>
      </c>
      <c r="X69" s="62"/>
      <c r="Y69" s="62"/>
      <c r="Z69" s="62"/>
      <c r="AA69" s="62"/>
      <c r="AB69" s="62"/>
      <c r="AC69" s="62"/>
      <c r="AD69" s="64">
        <v>3.4415999999999998</v>
      </c>
      <c r="AE69" s="29">
        <v>3.131095212</v>
      </c>
      <c r="AF69" s="62"/>
      <c r="AG69" s="37"/>
      <c r="AH69" s="37">
        <v>3.131095212</v>
      </c>
      <c r="AI69" s="37"/>
      <c r="AJ69" s="27"/>
      <c r="AK69" s="62"/>
      <c r="AL69" s="62"/>
      <c r="AM69" s="62"/>
      <c r="AN69" s="62"/>
      <c r="AO69" s="29"/>
      <c r="AP69" s="62"/>
      <c r="AQ69" s="62"/>
      <c r="AR69" s="62"/>
      <c r="AS69" s="62"/>
      <c r="AT69" s="62">
        <v>3.131095212</v>
      </c>
      <c r="AU69" s="62"/>
      <c r="AV69" s="62"/>
      <c r="AW69" s="62">
        <v>3.131095212</v>
      </c>
      <c r="AX69" s="62"/>
      <c r="AY69" s="62"/>
      <c r="AZ69" s="62"/>
      <c r="BA69" s="62"/>
      <c r="BB69" s="62"/>
      <c r="BC69" s="62"/>
    </row>
    <row r="70" spans="1:55" ht="30" x14ac:dyDescent="0.25">
      <c r="A70" s="16" t="s">
        <v>80</v>
      </c>
      <c r="B70" s="17" t="s">
        <v>185</v>
      </c>
      <c r="C70" s="39" t="s">
        <v>267</v>
      </c>
      <c r="D70" s="64">
        <v>0.192</v>
      </c>
      <c r="E70" s="27">
        <v>0.165279384</v>
      </c>
      <c r="F70" s="37"/>
      <c r="G70" s="37"/>
      <c r="H70" s="37">
        <v>0.165279384</v>
      </c>
      <c r="I70" s="62"/>
      <c r="J70" s="27"/>
      <c r="K70" s="62"/>
      <c r="L70" s="62"/>
      <c r="M70" s="62"/>
      <c r="N70" s="62"/>
      <c r="O70" s="27">
        <v>0.165279384</v>
      </c>
      <c r="P70" s="37"/>
      <c r="Q70" s="37"/>
      <c r="R70" s="37">
        <v>0.165279384</v>
      </c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4">
        <v>0.192</v>
      </c>
      <c r="AE70" s="29">
        <v>0.165279384</v>
      </c>
      <c r="AF70" s="62"/>
      <c r="AG70" s="37"/>
      <c r="AH70" s="37">
        <v>0.165279384</v>
      </c>
      <c r="AI70" s="37"/>
      <c r="AJ70" s="27"/>
      <c r="AK70" s="62"/>
      <c r="AL70" s="62"/>
      <c r="AM70" s="62"/>
      <c r="AN70" s="62"/>
      <c r="AO70" s="29">
        <v>0.165279384</v>
      </c>
      <c r="AP70" s="62"/>
      <c r="AQ70" s="62"/>
      <c r="AR70" s="69">
        <v>0.165279384</v>
      </c>
      <c r="AS70" s="62"/>
      <c r="AT70" s="62"/>
      <c r="AU70" s="62"/>
      <c r="AV70" s="62"/>
      <c r="AW70" s="62"/>
      <c r="AX70" s="62"/>
      <c r="AY70" s="62"/>
      <c r="AZ70" s="62"/>
      <c r="BA70" s="62"/>
      <c r="BB70" s="62"/>
      <c r="BC70" s="62"/>
    </row>
    <row r="71" spans="1:55" ht="30" x14ac:dyDescent="0.25">
      <c r="A71" s="16" t="s">
        <v>81</v>
      </c>
      <c r="B71" s="17" t="s">
        <v>186</v>
      </c>
      <c r="C71" s="39" t="s">
        <v>268</v>
      </c>
      <c r="D71" s="64">
        <v>0.96</v>
      </c>
      <c r="E71" s="27">
        <v>0.82159952400000003</v>
      </c>
      <c r="F71" s="37"/>
      <c r="G71" s="37"/>
      <c r="H71" s="37">
        <v>0.82159952400000003</v>
      </c>
      <c r="I71" s="62"/>
      <c r="J71" s="27"/>
      <c r="K71" s="62"/>
      <c r="L71" s="62"/>
      <c r="M71" s="62"/>
      <c r="N71" s="62"/>
      <c r="O71" s="62"/>
      <c r="P71" s="62"/>
      <c r="Q71" s="62"/>
      <c r="R71" s="62"/>
      <c r="S71" s="62"/>
      <c r="T71" s="37">
        <f t="shared" ref="T71:T74" si="33">E71</f>
        <v>0.82159952400000003</v>
      </c>
      <c r="U71" s="37"/>
      <c r="V71" s="37"/>
      <c r="W71" s="37">
        <f t="shared" ref="W71:W74" si="34">H71</f>
        <v>0.82159952400000003</v>
      </c>
      <c r="X71" s="62"/>
      <c r="Y71" s="62"/>
      <c r="Z71" s="62"/>
      <c r="AA71" s="62"/>
      <c r="AB71" s="62"/>
      <c r="AC71" s="62"/>
      <c r="AD71" s="64">
        <v>0.96</v>
      </c>
      <c r="AE71" s="29">
        <v>0.82159952400000003</v>
      </c>
      <c r="AF71" s="62"/>
      <c r="AG71" s="37"/>
      <c r="AH71" s="37">
        <v>0.82159952400000003</v>
      </c>
      <c r="AI71" s="37"/>
      <c r="AJ71" s="27"/>
      <c r="AK71" s="62"/>
      <c r="AL71" s="62"/>
      <c r="AM71" s="62"/>
      <c r="AN71" s="62"/>
      <c r="AO71" s="29"/>
      <c r="AP71" s="62"/>
      <c r="AQ71" s="62"/>
      <c r="AR71" s="62"/>
      <c r="AS71" s="62"/>
      <c r="AT71" s="62">
        <v>0.82159952400000003</v>
      </c>
      <c r="AU71" s="62"/>
      <c r="AV71" s="62"/>
      <c r="AW71" s="62">
        <v>0.82159952400000003</v>
      </c>
      <c r="AX71" s="62"/>
      <c r="AY71" s="62"/>
      <c r="AZ71" s="62"/>
      <c r="BA71" s="62"/>
      <c r="BB71" s="62"/>
      <c r="BC71" s="62"/>
    </row>
    <row r="72" spans="1:55" ht="30" x14ac:dyDescent="0.25">
      <c r="A72" s="16" t="s">
        <v>82</v>
      </c>
      <c r="B72" s="17" t="s">
        <v>187</v>
      </c>
      <c r="C72" s="39" t="s">
        <v>269</v>
      </c>
      <c r="D72" s="64">
        <v>0.93100000000000005</v>
      </c>
      <c r="E72" s="27">
        <v>0.71334419999999998</v>
      </c>
      <c r="F72" s="37"/>
      <c r="G72" s="37"/>
      <c r="H72" s="37">
        <v>0.71334419999999998</v>
      </c>
      <c r="I72" s="62"/>
      <c r="J72" s="27"/>
      <c r="K72" s="62"/>
      <c r="L72" s="62"/>
      <c r="M72" s="62"/>
      <c r="N72" s="62"/>
      <c r="O72" s="62"/>
      <c r="P72" s="62"/>
      <c r="Q72" s="62"/>
      <c r="R72" s="62"/>
      <c r="S72" s="62"/>
      <c r="T72" s="37">
        <f t="shared" si="33"/>
        <v>0.71334419999999998</v>
      </c>
      <c r="U72" s="37"/>
      <c r="V72" s="37"/>
      <c r="W72" s="37">
        <f t="shared" si="34"/>
        <v>0.71334419999999998</v>
      </c>
      <c r="X72" s="62"/>
      <c r="Y72" s="62"/>
      <c r="Z72" s="62"/>
      <c r="AA72" s="62"/>
      <c r="AB72" s="62"/>
      <c r="AC72" s="62"/>
      <c r="AD72" s="64">
        <v>0.93100000000000005</v>
      </c>
      <c r="AE72" s="29">
        <v>0.71334419999999998</v>
      </c>
      <c r="AF72" s="62"/>
      <c r="AG72" s="37"/>
      <c r="AH72" s="37">
        <v>0.71334419999999998</v>
      </c>
      <c r="AI72" s="37"/>
      <c r="AJ72" s="27"/>
      <c r="AK72" s="62"/>
      <c r="AL72" s="62"/>
      <c r="AM72" s="62"/>
      <c r="AN72" s="62"/>
      <c r="AO72" s="29"/>
      <c r="AP72" s="62"/>
      <c r="AQ72" s="62"/>
      <c r="AR72" s="62"/>
      <c r="AS72" s="62"/>
      <c r="AT72" s="62">
        <v>0.71334419999999998</v>
      </c>
      <c r="AU72" s="62"/>
      <c r="AV72" s="62"/>
      <c r="AW72" s="62">
        <v>0.71334419999999998</v>
      </c>
      <c r="AX72" s="62"/>
      <c r="AY72" s="62"/>
      <c r="AZ72" s="62"/>
      <c r="BA72" s="62"/>
      <c r="BB72" s="62"/>
      <c r="BC72" s="62"/>
    </row>
    <row r="73" spans="1:55" ht="30" x14ac:dyDescent="0.25">
      <c r="A73" s="16" t="s">
        <v>83</v>
      </c>
      <c r="B73" s="17" t="s">
        <v>188</v>
      </c>
      <c r="C73" s="39" t="s">
        <v>270</v>
      </c>
      <c r="D73" s="64">
        <v>3.8256000000000001</v>
      </c>
      <c r="E73" s="27">
        <v>4.3087801079999997</v>
      </c>
      <c r="F73" s="37"/>
      <c r="G73" s="37"/>
      <c r="H73" s="37">
        <v>4.3087801079999997</v>
      </c>
      <c r="I73" s="62"/>
      <c r="J73" s="27"/>
      <c r="K73" s="62"/>
      <c r="L73" s="62"/>
      <c r="M73" s="62"/>
      <c r="N73" s="62"/>
      <c r="O73" s="62"/>
      <c r="P73" s="62"/>
      <c r="Q73" s="62"/>
      <c r="R73" s="62"/>
      <c r="S73" s="62"/>
      <c r="T73" s="37">
        <f t="shared" si="33"/>
        <v>4.3087801079999997</v>
      </c>
      <c r="U73" s="37"/>
      <c r="V73" s="37"/>
      <c r="W73" s="37">
        <f t="shared" si="34"/>
        <v>4.3087801079999997</v>
      </c>
      <c r="X73" s="62"/>
      <c r="Y73" s="62"/>
      <c r="Z73" s="62"/>
      <c r="AA73" s="62"/>
      <c r="AB73" s="62"/>
      <c r="AC73" s="62"/>
      <c r="AD73" s="64">
        <v>3.8256000000000001</v>
      </c>
      <c r="AE73" s="29">
        <v>4.3087801079999997</v>
      </c>
      <c r="AF73" s="62"/>
      <c r="AG73" s="37"/>
      <c r="AH73" s="37">
        <v>4.3087801079999997</v>
      </c>
      <c r="AI73" s="37"/>
      <c r="AJ73" s="27"/>
      <c r="AK73" s="62"/>
      <c r="AL73" s="62"/>
      <c r="AM73" s="62"/>
      <c r="AN73" s="62"/>
      <c r="AO73" s="29"/>
      <c r="AP73" s="62"/>
      <c r="AQ73" s="62"/>
      <c r="AR73" s="62"/>
      <c r="AS73" s="62"/>
      <c r="AT73" s="62">
        <v>4.3087801079999997</v>
      </c>
      <c r="AU73" s="62"/>
      <c r="AV73" s="62"/>
      <c r="AW73" s="62">
        <v>4.3087801079999997</v>
      </c>
      <c r="AX73" s="62"/>
      <c r="AY73" s="62"/>
      <c r="AZ73" s="62"/>
      <c r="BA73" s="62"/>
      <c r="BB73" s="62"/>
      <c r="BC73" s="62"/>
    </row>
    <row r="74" spans="1:55" ht="30" x14ac:dyDescent="0.25">
      <c r="A74" s="16" t="s">
        <v>84</v>
      </c>
      <c r="B74" s="17" t="s">
        <v>189</v>
      </c>
      <c r="C74" s="39" t="s">
        <v>271</v>
      </c>
      <c r="D74" s="64">
        <v>0.27360000000000001</v>
      </c>
      <c r="E74" s="27">
        <v>0.41097581999999994</v>
      </c>
      <c r="F74" s="37"/>
      <c r="G74" s="37"/>
      <c r="H74" s="37">
        <v>0.41097581999999994</v>
      </c>
      <c r="I74" s="62"/>
      <c r="J74" s="27"/>
      <c r="K74" s="62"/>
      <c r="L74" s="62"/>
      <c r="M74" s="62"/>
      <c r="N74" s="62"/>
      <c r="O74" s="62"/>
      <c r="P74" s="62"/>
      <c r="Q74" s="62"/>
      <c r="R74" s="62"/>
      <c r="S74" s="62"/>
      <c r="T74" s="37">
        <f t="shared" si="33"/>
        <v>0.41097581999999994</v>
      </c>
      <c r="U74" s="37"/>
      <c r="V74" s="37"/>
      <c r="W74" s="37">
        <f t="shared" si="34"/>
        <v>0.41097581999999994</v>
      </c>
      <c r="X74" s="62"/>
      <c r="Y74" s="62"/>
      <c r="Z74" s="62"/>
      <c r="AA74" s="62"/>
      <c r="AB74" s="62"/>
      <c r="AC74" s="62"/>
      <c r="AD74" s="64">
        <v>0.27360000000000001</v>
      </c>
      <c r="AE74" s="29">
        <v>0.41097581999999994</v>
      </c>
      <c r="AF74" s="62"/>
      <c r="AG74" s="37"/>
      <c r="AH74" s="37">
        <v>0.41097581999999994</v>
      </c>
      <c r="AI74" s="37"/>
      <c r="AJ74" s="27"/>
      <c r="AK74" s="62"/>
      <c r="AL74" s="62"/>
      <c r="AM74" s="62"/>
      <c r="AN74" s="62"/>
      <c r="AO74" s="29"/>
      <c r="AP74" s="62"/>
      <c r="AQ74" s="62"/>
      <c r="AR74" s="62"/>
      <c r="AS74" s="62"/>
      <c r="AT74" s="62">
        <v>0.41097581999999994</v>
      </c>
      <c r="AU74" s="62"/>
      <c r="AV74" s="62"/>
      <c r="AW74" s="62">
        <v>0.41097581999999994</v>
      </c>
      <c r="AX74" s="62"/>
      <c r="AY74" s="62"/>
      <c r="AZ74" s="62"/>
      <c r="BA74" s="62"/>
      <c r="BB74" s="62"/>
      <c r="BC74" s="62"/>
    </row>
    <row r="75" spans="1:55" ht="18.75" x14ac:dyDescent="0.25">
      <c r="A75" s="16" t="s">
        <v>85</v>
      </c>
      <c r="B75" s="17" t="s">
        <v>190</v>
      </c>
      <c r="C75" s="39" t="s">
        <v>272</v>
      </c>
      <c r="D75" s="64">
        <v>0.48839999999999995</v>
      </c>
      <c r="E75" s="27">
        <v>0.60317303999999994</v>
      </c>
      <c r="F75" s="37"/>
      <c r="G75" s="37"/>
      <c r="H75" s="37">
        <v>0.60317303999999994</v>
      </c>
      <c r="I75" s="62"/>
      <c r="J75" s="27"/>
      <c r="K75" s="62"/>
      <c r="L75" s="62"/>
      <c r="M75" s="62"/>
      <c r="N75" s="62"/>
      <c r="O75" s="27">
        <v>0.60317303999999994</v>
      </c>
      <c r="P75" s="37"/>
      <c r="Q75" s="37"/>
      <c r="R75" s="37">
        <v>0.60317303999999994</v>
      </c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4">
        <v>0.48839999999999995</v>
      </c>
      <c r="AE75" s="29">
        <v>0.60317303999999994</v>
      </c>
      <c r="AF75" s="62"/>
      <c r="AG75" s="37"/>
      <c r="AH75" s="37">
        <v>0.60317303999999994</v>
      </c>
      <c r="AI75" s="37"/>
      <c r="AJ75" s="27"/>
      <c r="AK75" s="62"/>
      <c r="AL75" s="62"/>
      <c r="AM75" s="62"/>
      <c r="AN75" s="62"/>
      <c r="AO75" s="29">
        <v>0.60317303999999994</v>
      </c>
      <c r="AP75" s="62"/>
      <c r="AQ75" s="62"/>
      <c r="AR75" s="69">
        <v>0.60317303999999994</v>
      </c>
      <c r="AS75" s="62"/>
      <c r="AT75" s="62"/>
      <c r="AU75" s="62"/>
      <c r="AV75" s="62"/>
      <c r="AW75" s="62"/>
      <c r="AX75" s="62"/>
      <c r="AY75" s="62"/>
      <c r="AZ75" s="62"/>
      <c r="BA75" s="62"/>
      <c r="BB75" s="62"/>
      <c r="BC75" s="62"/>
    </row>
    <row r="76" spans="1:55" ht="30" x14ac:dyDescent="0.25">
      <c r="A76" s="16" t="s">
        <v>86</v>
      </c>
      <c r="B76" s="17" t="s">
        <v>191</v>
      </c>
      <c r="C76" s="39" t="s">
        <v>273</v>
      </c>
      <c r="D76" s="64">
        <v>1.9344000000000001</v>
      </c>
      <c r="E76" s="27">
        <v>1.9989787319999999</v>
      </c>
      <c r="F76" s="37"/>
      <c r="G76" s="37"/>
      <c r="H76" s="37">
        <v>1.9989787319999999</v>
      </c>
      <c r="I76" s="62"/>
      <c r="J76" s="27"/>
      <c r="K76" s="62"/>
      <c r="L76" s="62"/>
      <c r="M76" s="62"/>
      <c r="N76" s="62"/>
      <c r="O76" s="27">
        <v>1.9989787319999999</v>
      </c>
      <c r="P76" s="37"/>
      <c r="Q76" s="37"/>
      <c r="R76" s="37">
        <v>1.9989787319999999</v>
      </c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4">
        <v>1.9344000000000001</v>
      </c>
      <c r="AE76" s="29">
        <v>1.9989787319999999</v>
      </c>
      <c r="AF76" s="62"/>
      <c r="AG76" s="37"/>
      <c r="AH76" s="37">
        <v>1.9989787319999999</v>
      </c>
      <c r="AI76" s="37"/>
      <c r="AJ76" s="27"/>
      <c r="AK76" s="62"/>
      <c r="AL76" s="62"/>
      <c r="AM76" s="62"/>
      <c r="AN76" s="62"/>
      <c r="AO76" s="29">
        <v>1.9989787319999999</v>
      </c>
      <c r="AP76" s="62"/>
      <c r="AQ76" s="62"/>
      <c r="AR76" s="69">
        <v>1.9989787319999999</v>
      </c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</row>
    <row r="77" spans="1:55" ht="30" x14ac:dyDescent="0.25">
      <c r="A77" s="16" t="s">
        <v>87</v>
      </c>
      <c r="B77" s="17" t="s">
        <v>192</v>
      </c>
      <c r="C77" s="39" t="s">
        <v>274</v>
      </c>
      <c r="D77" s="64">
        <v>1.4796</v>
      </c>
      <c r="E77" s="27">
        <v>1.4884946160000001</v>
      </c>
      <c r="F77" s="37"/>
      <c r="G77" s="37"/>
      <c r="H77" s="37">
        <v>1.4884946160000001</v>
      </c>
      <c r="I77" s="62"/>
      <c r="J77" s="27"/>
      <c r="K77" s="62"/>
      <c r="L77" s="62"/>
      <c r="M77" s="62"/>
      <c r="N77" s="62"/>
      <c r="O77" s="62"/>
      <c r="P77" s="62"/>
      <c r="Q77" s="62"/>
      <c r="R77" s="62"/>
      <c r="S77" s="62"/>
      <c r="T77" s="37">
        <f>E77</f>
        <v>1.4884946160000001</v>
      </c>
      <c r="U77" s="37"/>
      <c r="V77" s="37"/>
      <c r="W77" s="37">
        <f>H77</f>
        <v>1.4884946160000001</v>
      </c>
      <c r="X77" s="62"/>
      <c r="Y77" s="62"/>
      <c r="Z77" s="62"/>
      <c r="AA77" s="62"/>
      <c r="AB77" s="62"/>
      <c r="AC77" s="62"/>
      <c r="AD77" s="64">
        <v>1.4796</v>
      </c>
      <c r="AE77" s="29">
        <v>1.4884946160000001</v>
      </c>
      <c r="AF77" s="62"/>
      <c r="AG77" s="37"/>
      <c r="AH77" s="37">
        <v>1.4884946160000001</v>
      </c>
      <c r="AI77" s="37"/>
      <c r="AJ77" s="27"/>
      <c r="AK77" s="62"/>
      <c r="AL77" s="62"/>
      <c r="AM77" s="62"/>
      <c r="AN77" s="62"/>
      <c r="AO77" s="29"/>
      <c r="AP77" s="62"/>
      <c r="AQ77" s="62"/>
      <c r="AR77" s="62"/>
      <c r="AS77" s="62"/>
      <c r="AT77" s="62">
        <v>1.4884946160000001</v>
      </c>
      <c r="AU77" s="62"/>
      <c r="AV77" s="62"/>
      <c r="AW77" s="62">
        <v>1.4884946160000001</v>
      </c>
      <c r="AX77" s="62"/>
      <c r="AY77" s="62"/>
      <c r="AZ77" s="62"/>
      <c r="BA77" s="62"/>
      <c r="BB77" s="62"/>
      <c r="BC77" s="62"/>
    </row>
    <row r="78" spans="1:55" ht="30" x14ac:dyDescent="0.25">
      <c r="A78" s="16" t="s">
        <v>88</v>
      </c>
      <c r="B78" s="17" t="s">
        <v>193</v>
      </c>
      <c r="C78" s="39" t="s">
        <v>275</v>
      </c>
      <c r="D78" s="64">
        <v>0.63119999999999998</v>
      </c>
      <c r="E78" s="27">
        <v>0.600160464</v>
      </c>
      <c r="F78" s="37"/>
      <c r="G78" s="37"/>
      <c r="H78" s="37">
        <v>0.600160464</v>
      </c>
      <c r="I78" s="62"/>
      <c r="J78" s="27"/>
      <c r="K78" s="62"/>
      <c r="L78" s="62"/>
      <c r="M78" s="62"/>
      <c r="N78" s="62"/>
      <c r="O78" s="27">
        <v>0.600160464</v>
      </c>
      <c r="P78" s="37"/>
      <c r="Q78" s="37"/>
      <c r="R78" s="37">
        <v>0.600160464</v>
      </c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4">
        <v>0.63119999999999998</v>
      </c>
      <c r="AE78" s="29">
        <v>0.600160464</v>
      </c>
      <c r="AF78" s="62"/>
      <c r="AG78" s="37"/>
      <c r="AH78" s="37">
        <v>0.600160464</v>
      </c>
      <c r="AI78" s="37"/>
      <c r="AJ78" s="27"/>
      <c r="AK78" s="62"/>
      <c r="AL78" s="62"/>
      <c r="AM78" s="62"/>
      <c r="AN78" s="62"/>
      <c r="AO78" s="29">
        <v>0.600160464</v>
      </c>
      <c r="AP78" s="62"/>
      <c r="AQ78" s="62"/>
      <c r="AR78" s="69">
        <v>0.600160464</v>
      </c>
      <c r="AS78" s="62"/>
      <c r="AT78" s="62"/>
      <c r="AU78" s="62"/>
      <c r="AV78" s="62"/>
      <c r="AW78" s="62"/>
      <c r="AX78" s="62"/>
      <c r="AY78" s="62"/>
      <c r="AZ78" s="62"/>
      <c r="BA78" s="62"/>
      <c r="BB78" s="62"/>
      <c r="BC78" s="62"/>
    </row>
    <row r="79" spans="1:55" ht="30" x14ac:dyDescent="0.25">
      <c r="A79" s="16" t="s">
        <v>89</v>
      </c>
      <c r="B79" s="17" t="s">
        <v>194</v>
      </c>
      <c r="C79" s="39" t="s">
        <v>276</v>
      </c>
      <c r="D79" s="64">
        <v>0.82799999999999996</v>
      </c>
      <c r="E79" s="27">
        <v>0.83662117199999997</v>
      </c>
      <c r="F79" s="37"/>
      <c r="G79" s="37"/>
      <c r="H79" s="37">
        <v>0.83662117199999997</v>
      </c>
      <c r="I79" s="62"/>
      <c r="J79" s="27"/>
      <c r="K79" s="62"/>
      <c r="L79" s="62"/>
      <c r="M79" s="62"/>
      <c r="N79" s="62"/>
      <c r="O79" s="27"/>
      <c r="P79" s="37"/>
      <c r="Q79" s="37"/>
      <c r="R79" s="37"/>
      <c r="S79" s="62"/>
      <c r="T79" s="37">
        <f>E79</f>
        <v>0.83662117199999997</v>
      </c>
      <c r="U79" s="37"/>
      <c r="V79" s="37"/>
      <c r="W79" s="37">
        <f>H79</f>
        <v>0.83662117199999997</v>
      </c>
      <c r="X79" s="62"/>
      <c r="Y79" s="62"/>
      <c r="Z79" s="62"/>
      <c r="AA79" s="62"/>
      <c r="AB79" s="62"/>
      <c r="AC79" s="62"/>
      <c r="AD79" s="64">
        <v>0.82799999999999996</v>
      </c>
      <c r="AE79" s="29">
        <v>0.83662117199999997</v>
      </c>
      <c r="AF79" s="62"/>
      <c r="AG79" s="37"/>
      <c r="AH79" s="37">
        <v>0.83662117199999997</v>
      </c>
      <c r="AI79" s="37"/>
      <c r="AJ79" s="27"/>
      <c r="AK79" s="62"/>
      <c r="AL79" s="62"/>
      <c r="AM79" s="62"/>
      <c r="AN79" s="62"/>
      <c r="AO79" s="29"/>
      <c r="AP79" s="62"/>
      <c r="AQ79" s="62"/>
      <c r="AR79" s="62"/>
      <c r="AS79" s="62"/>
      <c r="AT79" s="62">
        <v>0.83662117199999997</v>
      </c>
      <c r="AU79" s="62"/>
      <c r="AV79" s="62"/>
      <c r="AW79" s="62">
        <v>0.83662117199999997</v>
      </c>
      <c r="AX79" s="62"/>
      <c r="AY79" s="62"/>
      <c r="AZ79" s="62"/>
      <c r="BA79" s="62"/>
      <c r="BB79" s="62"/>
      <c r="BC79" s="62"/>
    </row>
    <row r="80" spans="1:55" ht="30" x14ac:dyDescent="0.25">
      <c r="A80" s="16" t="s">
        <v>90</v>
      </c>
      <c r="B80" s="17" t="s">
        <v>195</v>
      </c>
      <c r="C80" s="39" t="s">
        <v>277</v>
      </c>
      <c r="D80" s="64">
        <v>0.44</v>
      </c>
      <c r="E80" s="27">
        <v>0.30385363199999998</v>
      </c>
      <c r="F80" s="37"/>
      <c r="G80" s="37"/>
      <c r="H80" s="37">
        <v>0.30385363199999998</v>
      </c>
      <c r="I80" s="62"/>
      <c r="J80" s="27"/>
      <c r="K80" s="62"/>
      <c r="L80" s="62"/>
      <c r="M80" s="62"/>
      <c r="N80" s="62"/>
      <c r="O80" s="27">
        <v>0.30385363199999998</v>
      </c>
      <c r="P80" s="37"/>
      <c r="Q80" s="37"/>
      <c r="R80" s="37">
        <v>0.30385363199999998</v>
      </c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4">
        <v>0.44</v>
      </c>
      <c r="AE80" s="29">
        <v>0.30385363199999998</v>
      </c>
      <c r="AF80" s="62"/>
      <c r="AG80" s="37"/>
      <c r="AH80" s="37">
        <v>0.30385363199999998</v>
      </c>
      <c r="AI80" s="37"/>
      <c r="AJ80" s="27"/>
      <c r="AK80" s="62"/>
      <c r="AL80" s="62"/>
      <c r="AM80" s="62"/>
      <c r="AN80" s="62"/>
      <c r="AO80" s="29">
        <v>0.30385363199999998</v>
      </c>
      <c r="AP80" s="62"/>
      <c r="AQ80" s="62"/>
      <c r="AR80" s="69">
        <v>0.30385363199999998</v>
      </c>
      <c r="AS80" s="62"/>
      <c r="AT80" s="62"/>
      <c r="AU80" s="62"/>
      <c r="AV80" s="62"/>
      <c r="AW80" s="62"/>
      <c r="AX80" s="62"/>
      <c r="AY80" s="62"/>
      <c r="AZ80" s="62"/>
      <c r="BA80" s="62"/>
      <c r="BB80" s="62"/>
      <c r="BC80" s="62"/>
    </row>
    <row r="81" spans="1:55" ht="18.75" x14ac:dyDescent="0.25">
      <c r="A81" s="16" t="s">
        <v>91</v>
      </c>
      <c r="B81" s="17" t="s">
        <v>196</v>
      </c>
      <c r="C81" s="39" t="s">
        <v>278</v>
      </c>
      <c r="D81" s="64">
        <v>1.056</v>
      </c>
      <c r="E81" s="27">
        <v>1.091967492</v>
      </c>
      <c r="F81" s="37"/>
      <c r="G81" s="37"/>
      <c r="H81" s="37">
        <v>1.091967492</v>
      </c>
      <c r="I81" s="62"/>
      <c r="J81" s="27"/>
      <c r="K81" s="62"/>
      <c r="L81" s="62"/>
      <c r="M81" s="62"/>
      <c r="N81" s="62"/>
      <c r="O81" s="27"/>
      <c r="P81" s="37"/>
      <c r="Q81" s="37"/>
      <c r="R81" s="37"/>
      <c r="S81" s="62"/>
      <c r="T81" s="37">
        <f t="shared" ref="T81:T82" si="35">E81</f>
        <v>1.091967492</v>
      </c>
      <c r="U81" s="37"/>
      <c r="V81" s="37"/>
      <c r="W81" s="37">
        <f t="shared" ref="W81:W82" si="36">H81</f>
        <v>1.091967492</v>
      </c>
      <c r="X81" s="62"/>
      <c r="Y81" s="62"/>
      <c r="Z81" s="62"/>
      <c r="AA81" s="62"/>
      <c r="AB81" s="62"/>
      <c r="AC81" s="62"/>
      <c r="AD81" s="64">
        <v>1.056</v>
      </c>
      <c r="AE81" s="29">
        <v>1.091967492</v>
      </c>
      <c r="AF81" s="62"/>
      <c r="AG81" s="37"/>
      <c r="AH81" s="37">
        <v>1.091967492</v>
      </c>
      <c r="AI81" s="37"/>
      <c r="AJ81" s="27"/>
      <c r="AK81" s="62"/>
      <c r="AL81" s="62"/>
      <c r="AM81" s="62"/>
      <c r="AN81" s="62"/>
      <c r="AO81" s="29"/>
      <c r="AP81" s="62"/>
      <c r="AQ81" s="62"/>
      <c r="AR81" s="62"/>
      <c r="AS81" s="62"/>
      <c r="AT81" s="62">
        <v>1.091967492</v>
      </c>
      <c r="AU81" s="62"/>
      <c r="AV81" s="62"/>
      <c r="AW81" s="62">
        <v>1.091967492</v>
      </c>
      <c r="AX81" s="62"/>
      <c r="AY81" s="62"/>
      <c r="AZ81" s="62"/>
      <c r="BA81" s="62"/>
      <c r="BB81" s="62"/>
      <c r="BC81" s="62"/>
    </row>
    <row r="82" spans="1:55" ht="18.75" x14ac:dyDescent="0.25">
      <c r="A82" s="16" t="s">
        <v>92</v>
      </c>
      <c r="B82" s="18" t="s">
        <v>197</v>
      </c>
      <c r="C82" s="39" t="s">
        <v>279</v>
      </c>
      <c r="D82" s="64">
        <v>2.2235999999999998</v>
      </c>
      <c r="E82" s="27">
        <v>1.762216284</v>
      </c>
      <c r="F82" s="37"/>
      <c r="G82" s="37"/>
      <c r="H82" s="37">
        <v>1.762216284</v>
      </c>
      <c r="I82" s="62"/>
      <c r="J82" s="27"/>
      <c r="K82" s="62"/>
      <c r="L82" s="62"/>
      <c r="M82" s="62"/>
      <c r="N82" s="62"/>
      <c r="O82" s="27">
        <v>0</v>
      </c>
      <c r="P82" s="37"/>
      <c r="Q82" s="37"/>
      <c r="R82" s="37"/>
      <c r="S82" s="62"/>
      <c r="T82" s="37">
        <f t="shared" si="35"/>
        <v>1.762216284</v>
      </c>
      <c r="U82" s="37"/>
      <c r="V82" s="37"/>
      <c r="W82" s="37">
        <f t="shared" si="36"/>
        <v>1.762216284</v>
      </c>
      <c r="X82" s="62"/>
      <c r="Y82" s="62"/>
      <c r="Z82" s="62"/>
      <c r="AA82" s="62"/>
      <c r="AB82" s="62"/>
      <c r="AC82" s="62"/>
      <c r="AD82" s="64">
        <v>2.2235999999999998</v>
      </c>
      <c r="AE82" s="29">
        <v>1.762216284</v>
      </c>
      <c r="AF82" s="62"/>
      <c r="AG82" s="37"/>
      <c r="AH82" s="37">
        <v>1.762216284</v>
      </c>
      <c r="AI82" s="37"/>
      <c r="AJ82" s="27"/>
      <c r="AK82" s="62"/>
      <c r="AL82" s="62"/>
      <c r="AM82" s="62"/>
      <c r="AN82" s="62"/>
      <c r="AO82" s="29">
        <v>0</v>
      </c>
      <c r="AP82" s="62"/>
      <c r="AQ82" s="62"/>
      <c r="AR82" s="62"/>
      <c r="AS82" s="62"/>
      <c r="AT82" s="62">
        <v>1.762216284</v>
      </c>
      <c r="AU82" s="62"/>
      <c r="AV82" s="62"/>
      <c r="AW82" s="62">
        <v>1.762216284</v>
      </c>
      <c r="AX82" s="62"/>
      <c r="AY82" s="62"/>
      <c r="AZ82" s="62"/>
      <c r="BA82" s="62"/>
      <c r="BB82" s="62"/>
      <c r="BC82" s="62"/>
    </row>
    <row r="83" spans="1:55" ht="45" x14ac:dyDescent="0.25">
      <c r="A83" s="16" t="s">
        <v>93</v>
      </c>
      <c r="B83" s="18" t="s">
        <v>198</v>
      </c>
      <c r="C83" s="39" t="s">
        <v>280</v>
      </c>
      <c r="D83" s="64">
        <v>0.746</v>
      </c>
      <c r="E83" s="27">
        <v>0.8449404479999999</v>
      </c>
      <c r="F83" s="37"/>
      <c r="G83" s="37"/>
      <c r="H83" s="37">
        <v>0.8449404479999999</v>
      </c>
      <c r="I83" s="62"/>
      <c r="J83" s="27"/>
      <c r="K83" s="62"/>
      <c r="L83" s="62"/>
      <c r="M83" s="62"/>
      <c r="N83" s="62"/>
      <c r="O83" s="27">
        <v>0.8449404479999999</v>
      </c>
      <c r="P83" s="37"/>
      <c r="Q83" s="37"/>
      <c r="R83" s="37">
        <v>0.8449404479999999</v>
      </c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4">
        <v>0.746</v>
      </c>
      <c r="AE83" s="29">
        <v>0.8449404479999999</v>
      </c>
      <c r="AF83" s="62"/>
      <c r="AG83" s="37"/>
      <c r="AH83" s="37">
        <v>0.8449404479999999</v>
      </c>
      <c r="AI83" s="37"/>
      <c r="AJ83" s="27"/>
      <c r="AK83" s="62"/>
      <c r="AL83" s="62"/>
      <c r="AM83" s="62"/>
      <c r="AN83" s="62"/>
      <c r="AO83" s="29">
        <v>0.8449404479999999</v>
      </c>
      <c r="AP83" s="62"/>
      <c r="AQ83" s="62"/>
      <c r="AR83" s="69">
        <v>0.8449404479999999</v>
      </c>
      <c r="AS83" s="62"/>
      <c r="AT83" s="62"/>
      <c r="AU83" s="62"/>
      <c r="AV83" s="62"/>
      <c r="AW83" s="62"/>
      <c r="AX83" s="62"/>
      <c r="AY83" s="62"/>
      <c r="AZ83" s="62"/>
      <c r="BA83" s="62"/>
      <c r="BB83" s="62"/>
      <c r="BC83" s="62"/>
    </row>
    <row r="84" spans="1:55" ht="45" x14ac:dyDescent="0.25">
      <c r="A84" s="16" t="s">
        <v>94</v>
      </c>
      <c r="B84" s="18" t="s">
        <v>199</v>
      </c>
      <c r="C84" s="39" t="s">
        <v>281</v>
      </c>
      <c r="D84" s="64">
        <v>0.66</v>
      </c>
      <c r="E84" s="27">
        <v>0.69413959199999997</v>
      </c>
      <c r="F84" s="37"/>
      <c r="G84" s="37"/>
      <c r="H84" s="37">
        <v>0.69413959199999997</v>
      </c>
      <c r="I84" s="62"/>
      <c r="J84" s="27"/>
      <c r="K84" s="62"/>
      <c r="L84" s="62"/>
      <c r="M84" s="62"/>
      <c r="N84" s="62"/>
      <c r="O84" s="27"/>
      <c r="P84" s="37"/>
      <c r="Q84" s="37"/>
      <c r="R84" s="37"/>
      <c r="S84" s="62"/>
      <c r="T84" s="37">
        <f>E84</f>
        <v>0.69413959199999997</v>
      </c>
      <c r="U84" s="37"/>
      <c r="V84" s="37"/>
      <c r="W84" s="37">
        <f>H84</f>
        <v>0.69413959199999997</v>
      </c>
      <c r="X84" s="62"/>
      <c r="Y84" s="62"/>
      <c r="Z84" s="62"/>
      <c r="AA84" s="62"/>
      <c r="AB84" s="62"/>
      <c r="AC84" s="62"/>
      <c r="AD84" s="64">
        <v>0.66</v>
      </c>
      <c r="AE84" s="29">
        <v>0.69413959199999997</v>
      </c>
      <c r="AF84" s="62"/>
      <c r="AG84" s="37"/>
      <c r="AH84" s="37">
        <v>0.69413959199999997</v>
      </c>
      <c r="AI84" s="37"/>
      <c r="AJ84" s="27"/>
      <c r="AK84" s="62"/>
      <c r="AL84" s="62"/>
      <c r="AM84" s="62"/>
      <c r="AN84" s="62"/>
      <c r="AO84" s="29"/>
      <c r="AP84" s="62"/>
      <c r="AQ84" s="62"/>
      <c r="AR84" s="62"/>
      <c r="AS84" s="62"/>
      <c r="AT84" s="62">
        <v>0.69413959199999997</v>
      </c>
      <c r="AU84" s="62"/>
      <c r="AV84" s="62"/>
      <c r="AW84" s="62">
        <v>0.69413959199999997</v>
      </c>
      <c r="AX84" s="62"/>
      <c r="AY84" s="62"/>
      <c r="AZ84" s="62"/>
      <c r="BA84" s="62"/>
      <c r="BB84" s="62"/>
      <c r="BC84" s="62"/>
    </row>
    <row r="85" spans="1:55" ht="30" x14ac:dyDescent="0.25">
      <c r="A85" s="16" t="s">
        <v>95</v>
      </c>
      <c r="B85" s="17" t="s">
        <v>200</v>
      </c>
      <c r="C85" s="39" t="s">
        <v>282</v>
      </c>
      <c r="D85" s="64">
        <v>1.8635999999999999</v>
      </c>
      <c r="E85" s="27">
        <v>1.851329016</v>
      </c>
      <c r="F85" s="37"/>
      <c r="G85" s="37"/>
      <c r="H85" s="37">
        <v>1.851329016</v>
      </c>
      <c r="I85" s="62"/>
      <c r="J85" s="27"/>
      <c r="K85" s="62"/>
      <c r="L85" s="62"/>
      <c r="M85" s="62"/>
      <c r="N85" s="62"/>
      <c r="O85" s="27">
        <v>1.851329016</v>
      </c>
      <c r="P85" s="37"/>
      <c r="Q85" s="37"/>
      <c r="R85" s="37">
        <v>1.851329016</v>
      </c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4">
        <v>1.8635999999999999</v>
      </c>
      <c r="AE85" s="29">
        <v>1.851329016</v>
      </c>
      <c r="AF85" s="62"/>
      <c r="AG85" s="37"/>
      <c r="AH85" s="37">
        <v>1.851329016</v>
      </c>
      <c r="AI85" s="37"/>
      <c r="AJ85" s="27"/>
      <c r="AK85" s="62"/>
      <c r="AL85" s="62"/>
      <c r="AM85" s="62"/>
      <c r="AN85" s="62"/>
      <c r="AO85" s="29">
        <v>1.851329016</v>
      </c>
      <c r="AP85" s="62"/>
      <c r="AQ85" s="62"/>
      <c r="AR85" s="69">
        <v>1.851329016</v>
      </c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</row>
    <row r="86" spans="1:55" ht="30" x14ac:dyDescent="0.25">
      <c r="A86" s="16" t="s">
        <v>96</v>
      </c>
      <c r="B86" s="18" t="s">
        <v>201</v>
      </c>
      <c r="C86" s="39" t="s">
        <v>283</v>
      </c>
      <c r="D86" s="64">
        <v>1.665</v>
      </c>
      <c r="E86" s="27">
        <v>1.6355161679999999</v>
      </c>
      <c r="F86" s="37"/>
      <c r="G86" s="37"/>
      <c r="H86" s="37">
        <v>1.6355161679999999</v>
      </c>
      <c r="I86" s="62"/>
      <c r="J86" s="27"/>
      <c r="K86" s="62"/>
      <c r="L86" s="62"/>
      <c r="M86" s="62"/>
      <c r="N86" s="62"/>
      <c r="O86" s="62"/>
      <c r="P86" s="62"/>
      <c r="Q86" s="62"/>
      <c r="R86" s="62"/>
      <c r="S86" s="62"/>
      <c r="T86" s="37">
        <f>E86</f>
        <v>1.6355161679999999</v>
      </c>
      <c r="U86" s="37"/>
      <c r="V86" s="37"/>
      <c r="W86" s="37">
        <f>H86</f>
        <v>1.6355161679999999</v>
      </c>
      <c r="X86" s="62"/>
      <c r="Y86" s="62"/>
      <c r="Z86" s="62"/>
      <c r="AA86" s="62"/>
      <c r="AB86" s="62"/>
      <c r="AC86" s="62"/>
      <c r="AD86" s="64">
        <v>1.665</v>
      </c>
      <c r="AE86" s="29">
        <v>1.6355161679999999</v>
      </c>
      <c r="AF86" s="62"/>
      <c r="AG86" s="37"/>
      <c r="AH86" s="37">
        <v>1.6355161679999999</v>
      </c>
      <c r="AI86" s="37"/>
      <c r="AJ86" s="27"/>
      <c r="AK86" s="62"/>
      <c r="AL86" s="62"/>
      <c r="AM86" s="62"/>
      <c r="AN86" s="62"/>
      <c r="AO86" s="29"/>
      <c r="AP86" s="62"/>
      <c r="AQ86" s="62"/>
      <c r="AR86" s="62"/>
      <c r="AS86" s="62"/>
      <c r="AT86" s="62">
        <v>1.6355161679999999</v>
      </c>
      <c r="AU86" s="62"/>
      <c r="AV86" s="62"/>
      <c r="AW86" s="62">
        <v>1.6355161679999999</v>
      </c>
      <c r="AX86" s="62"/>
      <c r="AY86" s="62"/>
      <c r="AZ86" s="62"/>
      <c r="BA86" s="62"/>
      <c r="BB86" s="62"/>
      <c r="BC86" s="62"/>
    </row>
    <row r="87" spans="1:55" ht="45" x14ac:dyDescent="0.25">
      <c r="A87" s="16" t="s">
        <v>97</v>
      </c>
      <c r="B87" s="18" t="s">
        <v>202</v>
      </c>
      <c r="C87" s="39" t="s">
        <v>284</v>
      </c>
      <c r="D87" s="64">
        <v>0.59519999999999995</v>
      </c>
      <c r="E87" s="27">
        <v>0.55504892399999994</v>
      </c>
      <c r="F87" s="37"/>
      <c r="G87" s="37"/>
      <c r="H87" s="37">
        <v>0.55504892399999994</v>
      </c>
      <c r="I87" s="62"/>
      <c r="J87" s="27"/>
      <c r="K87" s="62"/>
      <c r="L87" s="62"/>
      <c r="M87" s="62"/>
      <c r="N87" s="62"/>
      <c r="O87" s="27">
        <v>0.55504892399999994</v>
      </c>
      <c r="P87" s="37"/>
      <c r="Q87" s="37"/>
      <c r="R87" s="37">
        <v>0.55504892399999994</v>
      </c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4">
        <v>0.59519999999999995</v>
      </c>
      <c r="AE87" s="29">
        <v>0.55504892399999994</v>
      </c>
      <c r="AF87" s="62"/>
      <c r="AG87" s="37"/>
      <c r="AH87" s="37">
        <v>0.55504892399999994</v>
      </c>
      <c r="AI87" s="37"/>
      <c r="AJ87" s="27"/>
      <c r="AK87" s="62"/>
      <c r="AL87" s="62"/>
      <c r="AM87" s="62"/>
      <c r="AN87" s="62"/>
      <c r="AO87" s="29">
        <v>0.55504892399999994</v>
      </c>
      <c r="AP87" s="62"/>
      <c r="AQ87" s="62"/>
      <c r="AR87" s="69">
        <v>0.55504892399999994</v>
      </c>
      <c r="AS87" s="62"/>
      <c r="AT87" s="62"/>
      <c r="AU87" s="62"/>
      <c r="AV87" s="62"/>
      <c r="AW87" s="62"/>
      <c r="AX87" s="62"/>
      <c r="AY87" s="62"/>
      <c r="AZ87" s="62"/>
      <c r="BA87" s="62"/>
      <c r="BB87" s="62"/>
      <c r="BC87" s="62"/>
    </row>
    <row r="88" spans="1:55" ht="37.5" x14ac:dyDescent="0.25">
      <c r="A88" s="10" t="s">
        <v>98</v>
      </c>
      <c r="B88" s="9" t="s">
        <v>99</v>
      </c>
      <c r="C88" s="41"/>
      <c r="D88" s="26">
        <f>SUM(D89:D97)</f>
        <v>14.713799999999999</v>
      </c>
      <c r="E88" s="26">
        <f>SUM(E89:E97)</f>
        <v>8.9904401759999981</v>
      </c>
      <c r="F88" s="26">
        <f>SUM(F89:F97)</f>
        <v>0</v>
      </c>
      <c r="G88" s="26">
        <f>SUM(G89:G97)</f>
        <v>3.9384000000000001</v>
      </c>
      <c r="H88" s="26">
        <f>SUM(H89:H97)</f>
        <v>5.0520401760000002</v>
      </c>
      <c r="I88" s="26">
        <f>SUM(I89:I97)</f>
        <v>0</v>
      </c>
      <c r="J88" s="26">
        <f t="shared" ref="J88:AC88" si="37">SUM(J89:J97)</f>
        <v>0</v>
      </c>
      <c r="K88" s="26">
        <f t="shared" si="37"/>
        <v>0</v>
      </c>
      <c r="L88" s="26">
        <f t="shared" si="37"/>
        <v>0</v>
      </c>
      <c r="M88" s="26">
        <f t="shared" si="37"/>
        <v>0</v>
      </c>
      <c r="N88" s="26">
        <f t="shared" si="37"/>
        <v>0</v>
      </c>
      <c r="O88" s="26">
        <f t="shared" si="37"/>
        <v>2.153813376</v>
      </c>
      <c r="P88" s="26">
        <f t="shared" si="37"/>
        <v>0</v>
      </c>
      <c r="Q88" s="26">
        <f t="shared" si="37"/>
        <v>0.38719999999999999</v>
      </c>
      <c r="R88" s="26">
        <f t="shared" si="37"/>
        <v>1.766613376</v>
      </c>
      <c r="S88" s="26">
        <f t="shared" si="37"/>
        <v>0</v>
      </c>
      <c r="T88" s="26">
        <f t="shared" si="37"/>
        <v>6.8366267999999994</v>
      </c>
      <c r="U88" s="26">
        <f t="shared" si="37"/>
        <v>0</v>
      </c>
      <c r="V88" s="26">
        <f t="shared" si="37"/>
        <v>3.6012</v>
      </c>
      <c r="W88" s="26">
        <f t="shared" si="37"/>
        <v>3.2354267999999995</v>
      </c>
      <c r="X88" s="26">
        <f t="shared" si="37"/>
        <v>0</v>
      </c>
      <c r="Y88" s="26">
        <f t="shared" si="37"/>
        <v>0</v>
      </c>
      <c r="Z88" s="26">
        <f t="shared" si="37"/>
        <v>0</v>
      </c>
      <c r="AA88" s="26">
        <f t="shared" si="37"/>
        <v>0</v>
      </c>
      <c r="AB88" s="26">
        <f t="shared" si="37"/>
        <v>0</v>
      </c>
      <c r="AC88" s="26">
        <f t="shared" si="37"/>
        <v>0</v>
      </c>
      <c r="AD88" s="26">
        <v>14.713799999999999</v>
      </c>
      <c r="AE88" s="26">
        <v>8.9904401759999981</v>
      </c>
      <c r="AF88" s="26">
        <v>0</v>
      </c>
      <c r="AG88" s="26">
        <v>3.9384000000000001</v>
      </c>
      <c r="AH88" s="26">
        <v>5.0520401760000002</v>
      </c>
      <c r="AI88" s="26">
        <v>0</v>
      </c>
      <c r="AJ88" s="26">
        <v>0</v>
      </c>
      <c r="AK88" s="26">
        <v>0</v>
      </c>
      <c r="AL88" s="26">
        <v>0</v>
      </c>
      <c r="AM88" s="26">
        <v>0</v>
      </c>
      <c r="AN88" s="26">
        <v>0</v>
      </c>
      <c r="AO88" s="26">
        <v>2.153813376</v>
      </c>
      <c r="AP88" s="26">
        <v>0</v>
      </c>
      <c r="AQ88" s="26">
        <v>0.38719999999999999</v>
      </c>
      <c r="AR88" s="26">
        <v>1.766613376</v>
      </c>
      <c r="AS88" s="26">
        <v>0</v>
      </c>
      <c r="AT88" s="63">
        <v>6.8366267999999994</v>
      </c>
      <c r="AU88" s="63">
        <v>0</v>
      </c>
      <c r="AV88" s="63">
        <v>3.6012</v>
      </c>
      <c r="AW88" s="63">
        <v>3.2354267999999995</v>
      </c>
      <c r="AX88" s="62">
        <v>0</v>
      </c>
      <c r="AY88" s="62">
        <v>0</v>
      </c>
      <c r="AZ88" s="62">
        <v>0</v>
      </c>
      <c r="BA88" s="62">
        <v>0</v>
      </c>
      <c r="BB88" s="62">
        <v>0</v>
      </c>
      <c r="BC88" s="62">
        <v>0</v>
      </c>
    </row>
    <row r="89" spans="1:55" ht="30" x14ac:dyDescent="0.25">
      <c r="A89" s="16" t="s">
        <v>100</v>
      </c>
      <c r="B89" s="17" t="s">
        <v>203</v>
      </c>
      <c r="C89" s="39" t="s">
        <v>285</v>
      </c>
      <c r="D89" s="71">
        <v>0.90959999999999996</v>
      </c>
      <c r="E89" s="27">
        <v>0.90991857600000003</v>
      </c>
      <c r="F89" s="37"/>
      <c r="G89" s="37">
        <v>0.29880000000000001</v>
      </c>
      <c r="H89" s="37">
        <v>0.61111857599999997</v>
      </c>
      <c r="I89" s="62"/>
      <c r="J89" s="27"/>
      <c r="K89" s="62"/>
      <c r="L89" s="62"/>
      <c r="M89" s="62"/>
      <c r="N89" s="62"/>
      <c r="O89" s="27">
        <v>0.90991857600000003</v>
      </c>
      <c r="P89" s="37"/>
      <c r="Q89" s="37">
        <v>0.29880000000000001</v>
      </c>
      <c r="R89" s="37">
        <v>0.61111857599999997</v>
      </c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71">
        <v>0.90959999999999996</v>
      </c>
      <c r="AE89" s="27">
        <v>0.90991857600000003</v>
      </c>
      <c r="AF89" s="62"/>
      <c r="AG89" s="37">
        <v>0.29880000000000001</v>
      </c>
      <c r="AH89" s="37">
        <v>0.61111857599999997</v>
      </c>
      <c r="AI89" s="37"/>
      <c r="AJ89" s="27"/>
      <c r="AK89" s="62"/>
      <c r="AL89" s="62"/>
      <c r="AM89" s="62"/>
      <c r="AN89" s="62"/>
      <c r="AO89" s="29">
        <v>0.90991857600000003</v>
      </c>
      <c r="AP89" s="62"/>
      <c r="AQ89" s="37">
        <v>0.29880000000000001</v>
      </c>
      <c r="AR89" s="37">
        <v>0.61111857599999997</v>
      </c>
      <c r="AS89" s="62"/>
      <c r="AT89" s="62"/>
      <c r="AU89" s="62"/>
      <c r="AV89" s="62"/>
      <c r="AW89" s="62"/>
      <c r="AX89" s="62"/>
      <c r="AY89" s="62"/>
      <c r="AZ89" s="62"/>
      <c r="BA89" s="62"/>
      <c r="BB89" s="62"/>
      <c r="BC89" s="62"/>
    </row>
    <row r="90" spans="1:55" ht="30" x14ac:dyDescent="0.25">
      <c r="A90" s="16" t="s">
        <v>101</v>
      </c>
      <c r="B90" s="17" t="s">
        <v>204</v>
      </c>
      <c r="C90" s="39" t="s">
        <v>286</v>
      </c>
      <c r="D90" s="71">
        <v>0.82320000000000004</v>
      </c>
      <c r="E90" s="27">
        <v>1.3796513159999999</v>
      </c>
      <c r="F90" s="37"/>
      <c r="G90" s="37">
        <v>0.59279999999999999</v>
      </c>
      <c r="H90" s="37">
        <v>0.78685131599999991</v>
      </c>
      <c r="I90" s="62"/>
      <c r="J90" s="27"/>
      <c r="K90" s="62"/>
      <c r="L90" s="62"/>
      <c r="M90" s="62"/>
      <c r="N90" s="62"/>
      <c r="O90" s="27">
        <v>1.9199999999999998E-2</v>
      </c>
      <c r="P90" s="37"/>
      <c r="Q90" s="37">
        <v>1.9199999999999998E-2</v>
      </c>
      <c r="R90" s="37"/>
      <c r="S90" s="62"/>
      <c r="T90" s="27">
        <f>E90-O90</f>
        <v>1.3604513159999998</v>
      </c>
      <c r="U90" s="27"/>
      <c r="V90" s="27">
        <f>G90-Q90</f>
        <v>0.5736</v>
      </c>
      <c r="W90" s="27">
        <f>T90-V90</f>
        <v>0.7868513159999998</v>
      </c>
      <c r="X90" s="62"/>
      <c r="Y90" s="62"/>
      <c r="Z90" s="62"/>
      <c r="AA90" s="62"/>
      <c r="AB90" s="62"/>
      <c r="AC90" s="62"/>
      <c r="AD90" s="71">
        <v>0.82320000000000004</v>
      </c>
      <c r="AE90" s="27">
        <v>1.3796513159999999</v>
      </c>
      <c r="AF90" s="62"/>
      <c r="AG90" s="37">
        <v>0.59279999999999999</v>
      </c>
      <c r="AH90" s="37">
        <v>0.78685131599999991</v>
      </c>
      <c r="AI90" s="37"/>
      <c r="AJ90" s="27"/>
      <c r="AK90" s="62"/>
      <c r="AL90" s="62"/>
      <c r="AM90" s="62"/>
      <c r="AN90" s="62"/>
      <c r="AO90" s="29">
        <v>1.9199999999999998E-2</v>
      </c>
      <c r="AP90" s="62"/>
      <c r="AQ90" s="37">
        <v>1.9199999999999998E-2</v>
      </c>
      <c r="AR90" s="37"/>
      <c r="AS90" s="62"/>
      <c r="AT90" s="62">
        <v>1.3604513159999998</v>
      </c>
      <c r="AU90" s="62"/>
      <c r="AV90" s="62">
        <v>0.5736</v>
      </c>
      <c r="AW90" s="62">
        <v>0.7868513159999998</v>
      </c>
      <c r="AX90" s="62"/>
      <c r="AY90" s="62"/>
      <c r="AZ90" s="62"/>
      <c r="BA90" s="62"/>
      <c r="BB90" s="62"/>
      <c r="BC90" s="62"/>
    </row>
    <row r="91" spans="1:55" ht="30" x14ac:dyDescent="0.25">
      <c r="A91" s="16" t="s">
        <v>102</v>
      </c>
      <c r="B91" s="17" t="s">
        <v>205</v>
      </c>
      <c r="C91" s="39" t="s">
        <v>287</v>
      </c>
      <c r="D91" s="71">
        <v>0.71699999999999997</v>
      </c>
      <c r="E91" s="27">
        <v>1.5089001360000001</v>
      </c>
      <c r="F91" s="37"/>
      <c r="G91" s="37">
        <v>0.94799999999999995</v>
      </c>
      <c r="H91" s="37">
        <v>0.5609001360000001</v>
      </c>
      <c r="I91" s="62"/>
      <c r="J91" s="27"/>
      <c r="K91" s="62"/>
      <c r="L91" s="62"/>
      <c r="M91" s="62"/>
      <c r="N91" s="62"/>
      <c r="O91" s="27">
        <v>1.9199999999999998E-2</v>
      </c>
      <c r="P91" s="37"/>
      <c r="Q91" s="37">
        <v>1.9199999999999998E-2</v>
      </c>
      <c r="R91" s="37"/>
      <c r="S91" s="62"/>
      <c r="T91" s="27">
        <f>E91-O91</f>
        <v>1.489700136</v>
      </c>
      <c r="U91" s="62"/>
      <c r="V91" s="27">
        <f>G91-Q91</f>
        <v>0.92879999999999996</v>
      </c>
      <c r="W91" s="27">
        <f>T91-V91</f>
        <v>0.56090013599999999</v>
      </c>
      <c r="X91" s="62"/>
      <c r="Y91" s="62"/>
      <c r="Z91" s="62"/>
      <c r="AA91" s="62"/>
      <c r="AB91" s="62"/>
      <c r="AC91" s="62"/>
      <c r="AD91" s="71">
        <v>0.71699999999999997</v>
      </c>
      <c r="AE91" s="27">
        <v>1.5089001360000001</v>
      </c>
      <c r="AF91" s="62"/>
      <c r="AG91" s="37">
        <v>0.94799999999999995</v>
      </c>
      <c r="AH91" s="37">
        <v>0.5609001360000001</v>
      </c>
      <c r="AI91" s="37"/>
      <c r="AJ91" s="27"/>
      <c r="AK91" s="62"/>
      <c r="AL91" s="62"/>
      <c r="AM91" s="62"/>
      <c r="AN91" s="62"/>
      <c r="AO91" s="29">
        <v>1.9199999999999998E-2</v>
      </c>
      <c r="AP91" s="62"/>
      <c r="AQ91" s="37">
        <v>1.9199999999999998E-2</v>
      </c>
      <c r="AR91" s="37"/>
      <c r="AS91" s="62"/>
      <c r="AT91" s="62">
        <v>1.489700136</v>
      </c>
      <c r="AU91" s="62"/>
      <c r="AV91" s="62">
        <v>0.92879999999999996</v>
      </c>
      <c r="AW91" s="62">
        <v>0.56090013599999999</v>
      </c>
      <c r="AX91" s="62"/>
      <c r="AY91" s="62"/>
      <c r="AZ91" s="62"/>
      <c r="BA91" s="62"/>
      <c r="BB91" s="62"/>
      <c r="BC91" s="62"/>
    </row>
    <row r="92" spans="1:55" ht="30" x14ac:dyDescent="0.25">
      <c r="A92" s="16" t="s">
        <v>103</v>
      </c>
      <c r="B92" s="17" t="s">
        <v>206</v>
      </c>
      <c r="C92" s="39" t="s">
        <v>288</v>
      </c>
      <c r="D92" s="71">
        <v>3.3683999999999998</v>
      </c>
      <c r="E92" s="27">
        <v>8.1600000000000006E-2</v>
      </c>
      <c r="F92" s="37"/>
      <c r="G92" s="37"/>
      <c r="H92" s="37">
        <v>8.1600000000000006E-2</v>
      </c>
      <c r="I92" s="62"/>
      <c r="J92" s="27"/>
      <c r="K92" s="62"/>
      <c r="L92" s="62"/>
      <c r="M92" s="62"/>
      <c r="N92" s="62"/>
      <c r="O92" s="62"/>
      <c r="P92" s="62"/>
      <c r="Q92" s="62"/>
      <c r="R92" s="62"/>
      <c r="S92" s="62"/>
      <c r="T92" s="27">
        <v>8.1600000000000006E-2</v>
      </c>
      <c r="U92" s="37"/>
      <c r="V92" s="37"/>
      <c r="W92" s="37">
        <v>8.1600000000000006E-2</v>
      </c>
      <c r="X92" s="62"/>
      <c r="Y92" s="62"/>
      <c r="Z92" s="62"/>
      <c r="AA92" s="62"/>
      <c r="AB92" s="62"/>
      <c r="AC92" s="62"/>
      <c r="AD92" s="71">
        <v>3.3683999999999998</v>
      </c>
      <c r="AE92" s="27">
        <v>8.1600000000000006E-2</v>
      </c>
      <c r="AF92" s="62"/>
      <c r="AG92" s="37"/>
      <c r="AH92" s="37">
        <v>8.1600000000000006E-2</v>
      </c>
      <c r="AI92" s="37"/>
      <c r="AJ92" s="27"/>
      <c r="AK92" s="62"/>
      <c r="AL92" s="62"/>
      <c r="AM92" s="62"/>
      <c r="AN92" s="62"/>
      <c r="AO92" s="29"/>
      <c r="AP92" s="62"/>
      <c r="AQ92" s="62"/>
      <c r="AR92" s="62"/>
      <c r="AS92" s="62"/>
      <c r="AT92" s="62">
        <v>8.1600000000000006E-2</v>
      </c>
      <c r="AU92" s="62"/>
      <c r="AV92" s="62"/>
      <c r="AW92" s="62">
        <v>8.1600000000000006E-2</v>
      </c>
      <c r="AX92" s="62"/>
      <c r="AY92" s="62"/>
      <c r="AZ92" s="62"/>
      <c r="BA92" s="62"/>
      <c r="BB92" s="62"/>
      <c r="BC92" s="62"/>
    </row>
    <row r="93" spans="1:55" ht="30" x14ac:dyDescent="0.25">
      <c r="A93" s="16" t="s">
        <v>104</v>
      </c>
      <c r="B93" s="17" t="s">
        <v>207</v>
      </c>
      <c r="C93" s="39" t="s">
        <v>289</v>
      </c>
      <c r="D93" s="71">
        <v>2.1888000000000001</v>
      </c>
      <c r="E93" s="27">
        <v>2.4719861280000002</v>
      </c>
      <c r="F93" s="37"/>
      <c r="G93" s="37">
        <v>1.3452</v>
      </c>
      <c r="H93" s="37">
        <v>1.1267861280000002</v>
      </c>
      <c r="I93" s="62"/>
      <c r="J93" s="27"/>
      <c r="K93" s="62"/>
      <c r="L93" s="62"/>
      <c r="M93" s="62"/>
      <c r="N93" s="62"/>
      <c r="O93" s="62"/>
      <c r="P93" s="62"/>
      <c r="Q93" s="62"/>
      <c r="R93" s="62"/>
      <c r="S93" s="62"/>
      <c r="T93" s="27">
        <v>2.4719861280000002</v>
      </c>
      <c r="U93" s="37"/>
      <c r="V93" s="37">
        <v>1.3452</v>
      </c>
      <c r="W93" s="37">
        <v>1.1267861280000002</v>
      </c>
      <c r="X93" s="62"/>
      <c r="Y93" s="62"/>
      <c r="Z93" s="62"/>
      <c r="AA93" s="62"/>
      <c r="AB93" s="62"/>
      <c r="AC93" s="62"/>
      <c r="AD93" s="71">
        <v>2.1888000000000001</v>
      </c>
      <c r="AE93" s="27">
        <v>2.4719861280000002</v>
      </c>
      <c r="AF93" s="62"/>
      <c r="AG93" s="37">
        <v>1.3452</v>
      </c>
      <c r="AH93" s="37">
        <v>1.1267861280000002</v>
      </c>
      <c r="AI93" s="37"/>
      <c r="AJ93" s="27"/>
      <c r="AK93" s="62"/>
      <c r="AL93" s="62"/>
      <c r="AM93" s="62"/>
      <c r="AN93" s="62"/>
      <c r="AO93" s="29"/>
      <c r="AP93" s="62"/>
      <c r="AQ93" s="62"/>
      <c r="AR93" s="62"/>
      <c r="AS93" s="62"/>
      <c r="AT93" s="62">
        <v>2.4719861280000002</v>
      </c>
      <c r="AU93" s="62"/>
      <c r="AV93" s="62">
        <v>1.3452</v>
      </c>
      <c r="AW93" s="62">
        <v>1.1267861280000002</v>
      </c>
      <c r="AX93" s="62"/>
      <c r="AY93" s="62"/>
      <c r="AZ93" s="62"/>
      <c r="BA93" s="62"/>
      <c r="BB93" s="62"/>
      <c r="BC93" s="62"/>
    </row>
    <row r="94" spans="1:55" ht="30" x14ac:dyDescent="0.25">
      <c r="A94" s="16" t="s">
        <v>105</v>
      </c>
      <c r="B94" s="17" t="s">
        <v>208</v>
      </c>
      <c r="C94" s="39" t="s">
        <v>290</v>
      </c>
      <c r="D94" s="71">
        <v>0.2424</v>
      </c>
      <c r="E94" s="27">
        <v>0.34509313199999997</v>
      </c>
      <c r="F94" s="37"/>
      <c r="G94" s="37"/>
      <c r="H94" s="37">
        <v>0.34509313199999997</v>
      </c>
      <c r="I94" s="62"/>
      <c r="J94" s="27"/>
      <c r="K94" s="62"/>
      <c r="L94" s="62"/>
      <c r="M94" s="62"/>
      <c r="N94" s="62"/>
      <c r="O94" s="27">
        <v>0.34509313199999997</v>
      </c>
      <c r="P94" s="37"/>
      <c r="Q94" s="37">
        <v>0.05</v>
      </c>
      <c r="R94" s="37">
        <v>0.29509313199999998</v>
      </c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71">
        <v>0.2424</v>
      </c>
      <c r="AE94" s="27">
        <v>0.34509313199999997</v>
      </c>
      <c r="AF94" s="62"/>
      <c r="AG94" s="37"/>
      <c r="AH94" s="37">
        <v>0.34509313199999997</v>
      </c>
      <c r="AI94" s="37"/>
      <c r="AJ94" s="27"/>
      <c r="AK94" s="62"/>
      <c r="AL94" s="62"/>
      <c r="AM94" s="62"/>
      <c r="AN94" s="62"/>
      <c r="AO94" s="29">
        <v>0.34509313199999997</v>
      </c>
      <c r="AP94" s="62"/>
      <c r="AQ94" s="37">
        <v>0.05</v>
      </c>
      <c r="AR94" s="37">
        <v>0.29509313199999998</v>
      </c>
      <c r="AS94" s="62"/>
      <c r="AT94" s="62"/>
      <c r="AU94" s="62"/>
      <c r="AV94" s="62"/>
      <c r="AW94" s="62"/>
      <c r="AX94" s="62"/>
      <c r="AY94" s="62"/>
      <c r="AZ94" s="62"/>
      <c r="BA94" s="62"/>
      <c r="BB94" s="62"/>
      <c r="BC94" s="62"/>
    </row>
    <row r="95" spans="1:55" ht="30" x14ac:dyDescent="0.25">
      <c r="A95" s="16" t="s">
        <v>106</v>
      </c>
      <c r="B95" s="17" t="s">
        <v>209</v>
      </c>
      <c r="C95" s="39" t="s">
        <v>291</v>
      </c>
      <c r="D95" s="71">
        <v>3.9276</v>
      </c>
      <c r="E95" s="27">
        <v>0</v>
      </c>
      <c r="F95" s="37"/>
      <c r="G95" s="37"/>
      <c r="H95" s="37">
        <v>0</v>
      </c>
      <c r="I95" s="62"/>
      <c r="J95" s="27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71">
        <v>3.9276</v>
      </c>
      <c r="AE95" s="27">
        <v>0</v>
      </c>
      <c r="AF95" s="62"/>
      <c r="AG95" s="37"/>
      <c r="AH95" s="37">
        <v>0</v>
      </c>
      <c r="AI95" s="37"/>
      <c r="AJ95" s="27"/>
      <c r="AK95" s="62"/>
      <c r="AL95" s="62"/>
      <c r="AM95" s="62"/>
      <c r="AN95" s="62"/>
      <c r="AO95" s="29"/>
      <c r="AP95" s="62"/>
      <c r="AQ95" s="62"/>
      <c r="AR95" s="62"/>
      <c r="AS95" s="62"/>
      <c r="AT95" s="62"/>
      <c r="AU95" s="62"/>
      <c r="AV95" s="62"/>
      <c r="AW95" s="62"/>
      <c r="AX95" s="62"/>
      <c r="AY95" s="62"/>
      <c r="AZ95" s="62"/>
      <c r="BA95" s="62"/>
      <c r="BB95" s="62"/>
      <c r="BC95" s="62"/>
    </row>
    <row r="96" spans="1:55" ht="30" x14ac:dyDescent="0.25">
      <c r="A96" s="16" t="s">
        <v>107</v>
      </c>
      <c r="B96" s="17" t="s">
        <v>210</v>
      </c>
      <c r="C96" s="39" t="s">
        <v>292</v>
      </c>
      <c r="D96" s="71">
        <v>1.7255999999999998</v>
      </c>
      <c r="E96" s="27">
        <v>1.4328892199999999</v>
      </c>
      <c r="F96" s="37"/>
      <c r="G96" s="37">
        <v>0.75359999999999994</v>
      </c>
      <c r="H96" s="37">
        <v>0.67928921999999992</v>
      </c>
      <c r="I96" s="62"/>
      <c r="J96" s="27"/>
      <c r="K96" s="62"/>
      <c r="L96" s="62"/>
      <c r="M96" s="62"/>
      <c r="N96" s="62"/>
      <c r="O96" s="62"/>
      <c r="P96" s="62"/>
      <c r="Q96" s="62"/>
      <c r="R96" s="62"/>
      <c r="S96" s="62"/>
      <c r="T96" s="27">
        <v>1.4328892199999999</v>
      </c>
      <c r="U96" s="37"/>
      <c r="V96" s="37">
        <v>0.75359999999999994</v>
      </c>
      <c r="W96" s="37">
        <v>0.67928921999999992</v>
      </c>
      <c r="X96" s="62"/>
      <c r="Y96" s="62"/>
      <c r="Z96" s="62"/>
      <c r="AA96" s="62"/>
      <c r="AB96" s="62"/>
      <c r="AC96" s="62"/>
      <c r="AD96" s="71">
        <v>1.7255999999999998</v>
      </c>
      <c r="AE96" s="27">
        <v>1.4328892199999999</v>
      </c>
      <c r="AF96" s="62"/>
      <c r="AG96" s="37">
        <v>0.75359999999999994</v>
      </c>
      <c r="AH96" s="37">
        <v>0.67928921999999992</v>
      </c>
      <c r="AI96" s="37"/>
      <c r="AJ96" s="27"/>
      <c r="AK96" s="62"/>
      <c r="AL96" s="62"/>
      <c r="AM96" s="62"/>
      <c r="AN96" s="62"/>
      <c r="AO96" s="29"/>
      <c r="AP96" s="62"/>
      <c r="AQ96" s="62"/>
      <c r="AR96" s="62"/>
      <c r="AS96" s="62"/>
      <c r="AT96" s="62">
        <v>1.4328892199999999</v>
      </c>
      <c r="AU96" s="62"/>
      <c r="AV96" s="62">
        <v>0.75359999999999994</v>
      </c>
      <c r="AW96" s="62">
        <v>0.67928921999999992</v>
      </c>
      <c r="AX96" s="62"/>
      <c r="AY96" s="62"/>
      <c r="AZ96" s="62"/>
      <c r="BA96" s="62"/>
      <c r="BB96" s="62"/>
      <c r="BC96" s="62"/>
    </row>
    <row r="97" spans="1:55" ht="30" x14ac:dyDescent="0.25">
      <c r="A97" s="16" t="s">
        <v>108</v>
      </c>
      <c r="B97" s="17" t="s">
        <v>211</v>
      </c>
      <c r="C97" s="39" t="s">
        <v>293</v>
      </c>
      <c r="D97" s="71">
        <v>0.81120000000000003</v>
      </c>
      <c r="E97" s="27">
        <v>0.86040166799999995</v>
      </c>
      <c r="F97" s="37"/>
      <c r="G97" s="37"/>
      <c r="H97" s="37">
        <v>0.86040166799999995</v>
      </c>
      <c r="I97" s="62"/>
      <c r="J97" s="27"/>
      <c r="K97" s="62"/>
      <c r="L97" s="62"/>
      <c r="M97" s="62"/>
      <c r="N97" s="62"/>
      <c r="O97" s="27">
        <v>0.86040166799999995</v>
      </c>
      <c r="P97" s="37"/>
      <c r="Q97" s="37"/>
      <c r="R97" s="37">
        <v>0.86040166799999995</v>
      </c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71">
        <v>0.81120000000000003</v>
      </c>
      <c r="AE97" s="27">
        <v>0.86040166799999995</v>
      </c>
      <c r="AF97" s="62"/>
      <c r="AG97" s="37"/>
      <c r="AH97" s="37">
        <v>0.86040166799999995</v>
      </c>
      <c r="AI97" s="37"/>
      <c r="AJ97" s="27"/>
      <c r="AK97" s="62"/>
      <c r="AL97" s="62"/>
      <c r="AM97" s="62"/>
      <c r="AN97" s="62"/>
      <c r="AO97" s="29">
        <v>0.86040166799999995</v>
      </c>
      <c r="AP97" s="62"/>
      <c r="AQ97" s="62"/>
      <c r="AR97" s="37">
        <v>0.86040166799999995</v>
      </c>
      <c r="AS97" s="62"/>
      <c r="AT97" s="62"/>
      <c r="AU97" s="62"/>
      <c r="AV97" s="62"/>
      <c r="AW97" s="62"/>
      <c r="AX97" s="62"/>
      <c r="AY97" s="62"/>
      <c r="AZ97" s="62"/>
      <c r="BA97" s="62"/>
      <c r="BB97" s="62"/>
      <c r="BC97" s="62"/>
    </row>
    <row r="98" spans="1:55" ht="37.5" x14ac:dyDescent="0.25">
      <c r="A98" s="14" t="s">
        <v>109</v>
      </c>
      <c r="B98" s="15" t="s">
        <v>110</v>
      </c>
      <c r="C98" s="41"/>
      <c r="D98" s="26">
        <f>D99+D100</f>
        <v>1.4436</v>
      </c>
      <c r="E98" s="26">
        <f t="shared" ref="E98:H98" si="38">E99+E100</f>
        <v>1.261196064</v>
      </c>
      <c r="F98" s="26">
        <f t="shared" si="38"/>
        <v>0</v>
      </c>
      <c r="G98" s="26">
        <f t="shared" si="38"/>
        <v>0</v>
      </c>
      <c r="H98" s="26">
        <f t="shared" si="38"/>
        <v>1.261196064</v>
      </c>
      <c r="I98" s="26">
        <f t="shared" ref="I98:AC98" si="39">I99+I100</f>
        <v>0</v>
      </c>
      <c r="J98" s="26">
        <f t="shared" si="39"/>
        <v>0</v>
      </c>
      <c r="K98" s="26">
        <f t="shared" si="39"/>
        <v>0</v>
      </c>
      <c r="L98" s="26">
        <f t="shared" si="39"/>
        <v>0</v>
      </c>
      <c r="M98" s="26">
        <f t="shared" si="39"/>
        <v>0</v>
      </c>
      <c r="N98" s="26">
        <f t="shared" si="39"/>
        <v>0</v>
      </c>
      <c r="O98" s="26">
        <f t="shared" si="39"/>
        <v>0.95939999999999992</v>
      </c>
      <c r="P98" s="26">
        <f t="shared" si="39"/>
        <v>0</v>
      </c>
      <c r="Q98" s="26">
        <f t="shared" si="39"/>
        <v>0</v>
      </c>
      <c r="R98" s="26">
        <f t="shared" si="39"/>
        <v>0.95939999999999992</v>
      </c>
      <c r="S98" s="26">
        <f t="shared" si="39"/>
        <v>0</v>
      </c>
      <c r="T98" s="26">
        <f t="shared" si="39"/>
        <v>0.30179606399999998</v>
      </c>
      <c r="U98" s="26">
        <f t="shared" si="39"/>
        <v>0</v>
      </c>
      <c r="V98" s="26">
        <f t="shared" si="39"/>
        <v>0</v>
      </c>
      <c r="W98" s="26">
        <f t="shared" si="39"/>
        <v>0.30179606399999998</v>
      </c>
      <c r="X98" s="26">
        <f t="shared" si="39"/>
        <v>0</v>
      </c>
      <c r="Y98" s="26">
        <f t="shared" si="39"/>
        <v>0</v>
      </c>
      <c r="Z98" s="26">
        <f t="shared" si="39"/>
        <v>0</v>
      </c>
      <c r="AA98" s="26">
        <f t="shared" si="39"/>
        <v>0</v>
      </c>
      <c r="AB98" s="26">
        <f t="shared" si="39"/>
        <v>0</v>
      </c>
      <c r="AC98" s="26">
        <f t="shared" si="39"/>
        <v>0</v>
      </c>
      <c r="AD98" s="26">
        <v>1.4436</v>
      </c>
      <c r="AE98" s="26">
        <v>1.261196064</v>
      </c>
      <c r="AF98" s="26">
        <v>0</v>
      </c>
      <c r="AG98" s="26">
        <v>0</v>
      </c>
      <c r="AH98" s="26">
        <v>1.261196064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0.95939999999999992</v>
      </c>
      <c r="AP98" s="26">
        <v>0</v>
      </c>
      <c r="AQ98" s="26">
        <v>0</v>
      </c>
      <c r="AR98" s="26">
        <v>0.95939999999999992</v>
      </c>
      <c r="AS98" s="26">
        <v>0</v>
      </c>
      <c r="AT98" s="63">
        <v>0.30179606399999998</v>
      </c>
      <c r="AU98" s="63">
        <v>0</v>
      </c>
      <c r="AV98" s="63">
        <v>0</v>
      </c>
      <c r="AW98" s="63">
        <v>0.30179606399999998</v>
      </c>
      <c r="AX98" s="62">
        <v>0</v>
      </c>
      <c r="AY98" s="62">
        <v>0</v>
      </c>
      <c r="AZ98" s="62">
        <v>0</v>
      </c>
      <c r="BA98" s="62">
        <v>0</v>
      </c>
      <c r="BB98" s="62">
        <v>0</v>
      </c>
      <c r="BC98" s="62">
        <v>0</v>
      </c>
    </row>
    <row r="99" spans="1:55" ht="37.5" x14ac:dyDescent="0.25">
      <c r="A99" s="14" t="s">
        <v>111</v>
      </c>
      <c r="B99" s="15" t="s">
        <v>112</v>
      </c>
      <c r="C99" s="41"/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26">
        <v>0</v>
      </c>
      <c r="AE99" s="26">
        <v>0</v>
      </c>
      <c r="AF99" s="62">
        <v>0</v>
      </c>
      <c r="AG99" s="37">
        <v>0</v>
      </c>
      <c r="AH99" s="37">
        <v>0</v>
      </c>
      <c r="AI99" s="37">
        <v>0</v>
      </c>
      <c r="AJ99" s="26">
        <v>0</v>
      </c>
      <c r="AK99" s="62">
        <v>0</v>
      </c>
      <c r="AL99" s="62">
        <v>0</v>
      </c>
      <c r="AM99" s="62">
        <v>0</v>
      </c>
      <c r="AN99" s="62">
        <v>0</v>
      </c>
      <c r="AO99" s="26"/>
      <c r="AP99" s="62"/>
      <c r="AQ99" s="62"/>
      <c r="AR99" s="62"/>
      <c r="AS99" s="62"/>
      <c r="AT99" s="63"/>
      <c r="AU99" s="63"/>
      <c r="AV99" s="63"/>
      <c r="AW99" s="63"/>
      <c r="AX99" s="62"/>
      <c r="AY99" s="62"/>
      <c r="AZ99" s="62"/>
      <c r="BA99" s="62"/>
      <c r="BB99" s="62"/>
      <c r="BC99" s="62"/>
    </row>
    <row r="100" spans="1:55" ht="37.5" x14ac:dyDescent="0.25">
      <c r="A100" s="10" t="s">
        <v>113</v>
      </c>
      <c r="B100" s="9" t="s">
        <v>114</v>
      </c>
      <c r="C100" s="41"/>
      <c r="D100" s="26">
        <f>SUM(D101:D103)</f>
        <v>1.4436</v>
      </c>
      <c r="E100" s="26">
        <f t="shared" ref="E100:H100" si="40">SUM(E101:E103)</f>
        <v>1.261196064</v>
      </c>
      <c r="F100" s="26">
        <f t="shared" si="40"/>
        <v>0</v>
      </c>
      <c r="G100" s="26">
        <f t="shared" si="40"/>
        <v>0</v>
      </c>
      <c r="H100" s="26">
        <f t="shared" si="40"/>
        <v>1.261196064</v>
      </c>
      <c r="I100" s="26">
        <f t="shared" ref="I100:AC100" si="41">SUM(I101:I103)</f>
        <v>0</v>
      </c>
      <c r="J100" s="26">
        <f t="shared" si="41"/>
        <v>0</v>
      </c>
      <c r="K100" s="26">
        <f t="shared" si="41"/>
        <v>0</v>
      </c>
      <c r="L100" s="26">
        <f t="shared" si="41"/>
        <v>0</v>
      </c>
      <c r="M100" s="26">
        <f t="shared" si="41"/>
        <v>0</v>
      </c>
      <c r="N100" s="26">
        <f t="shared" si="41"/>
        <v>0</v>
      </c>
      <c r="O100" s="26">
        <f t="shared" si="41"/>
        <v>0.95939999999999992</v>
      </c>
      <c r="P100" s="26">
        <f t="shared" si="41"/>
        <v>0</v>
      </c>
      <c r="Q100" s="26">
        <f t="shared" si="41"/>
        <v>0</v>
      </c>
      <c r="R100" s="26">
        <f t="shared" si="41"/>
        <v>0.95939999999999992</v>
      </c>
      <c r="S100" s="26">
        <f t="shared" si="41"/>
        <v>0</v>
      </c>
      <c r="T100" s="26">
        <f t="shared" si="41"/>
        <v>0.30179606399999998</v>
      </c>
      <c r="U100" s="26">
        <f t="shared" si="41"/>
        <v>0</v>
      </c>
      <c r="V100" s="26">
        <f t="shared" si="41"/>
        <v>0</v>
      </c>
      <c r="W100" s="26">
        <f t="shared" si="41"/>
        <v>0.30179606399999998</v>
      </c>
      <c r="X100" s="26">
        <f t="shared" si="41"/>
        <v>0</v>
      </c>
      <c r="Y100" s="26">
        <f t="shared" si="41"/>
        <v>0</v>
      </c>
      <c r="Z100" s="26">
        <f t="shared" si="41"/>
        <v>0</v>
      </c>
      <c r="AA100" s="26">
        <f t="shared" si="41"/>
        <v>0</v>
      </c>
      <c r="AB100" s="26">
        <f t="shared" si="41"/>
        <v>0</v>
      </c>
      <c r="AC100" s="26">
        <f t="shared" si="41"/>
        <v>0</v>
      </c>
      <c r="AD100" s="26">
        <v>1.4436</v>
      </c>
      <c r="AE100" s="26">
        <v>1.261196064</v>
      </c>
      <c r="AF100" s="26">
        <v>0</v>
      </c>
      <c r="AG100" s="26">
        <v>0</v>
      </c>
      <c r="AH100" s="26">
        <v>1.261196064</v>
      </c>
      <c r="AI100" s="26">
        <v>0</v>
      </c>
      <c r="AJ100" s="26">
        <v>0</v>
      </c>
      <c r="AK100" s="26">
        <v>0</v>
      </c>
      <c r="AL100" s="26">
        <v>0</v>
      </c>
      <c r="AM100" s="26">
        <v>0</v>
      </c>
      <c r="AN100" s="26">
        <v>0</v>
      </c>
      <c r="AO100" s="26">
        <v>0.95939999999999992</v>
      </c>
      <c r="AP100" s="26">
        <v>0</v>
      </c>
      <c r="AQ100" s="26">
        <v>0</v>
      </c>
      <c r="AR100" s="26">
        <v>0.95939999999999992</v>
      </c>
      <c r="AS100" s="26">
        <v>0</v>
      </c>
      <c r="AT100" s="63">
        <v>0.30179606399999998</v>
      </c>
      <c r="AU100" s="63">
        <v>0</v>
      </c>
      <c r="AV100" s="63">
        <v>0</v>
      </c>
      <c r="AW100" s="63">
        <v>0.30179606399999998</v>
      </c>
      <c r="AX100" s="62">
        <v>0</v>
      </c>
      <c r="AY100" s="62">
        <v>0</v>
      </c>
      <c r="AZ100" s="62">
        <v>0</v>
      </c>
      <c r="BA100" s="62">
        <v>0</v>
      </c>
      <c r="BB100" s="62">
        <v>0</v>
      </c>
      <c r="BC100" s="62">
        <v>0</v>
      </c>
    </row>
    <row r="101" spans="1:55" ht="30" x14ac:dyDescent="0.25">
      <c r="A101" s="16" t="s">
        <v>115</v>
      </c>
      <c r="B101" s="17" t="s">
        <v>313</v>
      </c>
      <c r="C101" s="39" t="s">
        <v>294</v>
      </c>
      <c r="D101" s="37">
        <f>0.401*1.2</f>
        <v>0.48120000000000002</v>
      </c>
      <c r="E101" s="27">
        <v>0.30179606399999998</v>
      </c>
      <c r="F101" s="26"/>
      <c r="G101" s="26"/>
      <c r="H101" s="27">
        <f>E101</f>
        <v>0.30179606399999998</v>
      </c>
      <c r="I101" s="62"/>
      <c r="J101" s="26"/>
      <c r="K101" s="62"/>
      <c r="L101" s="62"/>
      <c r="M101" s="62"/>
      <c r="N101" s="62"/>
      <c r="O101" s="62"/>
      <c r="P101" s="62"/>
      <c r="Q101" s="62"/>
      <c r="R101" s="62"/>
      <c r="S101" s="62"/>
      <c r="T101" s="27">
        <v>0.30179606399999998</v>
      </c>
      <c r="U101" s="26"/>
      <c r="V101" s="26"/>
      <c r="W101" s="27">
        <f>T101</f>
        <v>0.30179606399999998</v>
      </c>
      <c r="X101" s="62"/>
      <c r="Y101" s="62"/>
      <c r="Z101" s="62"/>
      <c r="AA101" s="62"/>
      <c r="AB101" s="62"/>
      <c r="AC101" s="62"/>
      <c r="AD101" s="37">
        <v>0.48120000000000002</v>
      </c>
      <c r="AE101" s="26">
        <v>0.30179606399999998</v>
      </c>
      <c r="AF101" s="62"/>
      <c r="AG101" s="37"/>
      <c r="AH101" s="37">
        <v>0.30179606399999998</v>
      </c>
      <c r="AI101" s="37"/>
      <c r="AJ101" s="26"/>
      <c r="AK101" s="62"/>
      <c r="AL101" s="62"/>
      <c r="AM101" s="62"/>
      <c r="AN101" s="62"/>
      <c r="AO101" s="62"/>
      <c r="AP101" s="62"/>
      <c r="AQ101" s="62"/>
      <c r="AR101" s="62"/>
      <c r="AS101" s="62"/>
      <c r="AT101" s="62">
        <v>0.30179606399999998</v>
      </c>
      <c r="AU101" s="62"/>
      <c r="AV101" s="62"/>
      <c r="AW101" s="62">
        <v>0.30179606399999998</v>
      </c>
      <c r="AX101" s="62"/>
      <c r="AY101" s="62"/>
      <c r="AZ101" s="62"/>
      <c r="BA101" s="62"/>
      <c r="BB101" s="62"/>
      <c r="BC101" s="62"/>
    </row>
    <row r="102" spans="1:55" ht="30" x14ac:dyDescent="0.25">
      <c r="A102" s="16" t="s">
        <v>116</v>
      </c>
      <c r="B102" s="20" t="s">
        <v>212</v>
      </c>
      <c r="C102" s="39" t="s">
        <v>295</v>
      </c>
      <c r="D102" s="37">
        <f>0.401*1.2</f>
        <v>0.48120000000000002</v>
      </c>
      <c r="E102" s="26">
        <v>0.47969999999999996</v>
      </c>
      <c r="F102" s="37"/>
      <c r="G102" s="37"/>
      <c r="H102" s="37">
        <v>0.47969999999999996</v>
      </c>
      <c r="I102" s="62"/>
      <c r="J102" s="26"/>
      <c r="K102" s="62"/>
      <c r="L102" s="62"/>
      <c r="M102" s="62"/>
      <c r="N102" s="62"/>
      <c r="O102" s="26">
        <v>0.47969999999999996</v>
      </c>
      <c r="P102" s="37"/>
      <c r="Q102" s="37"/>
      <c r="R102" s="37">
        <v>0.47969999999999996</v>
      </c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37">
        <v>0.48120000000000002</v>
      </c>
      <c r="AE102" s="27">
        <v>0.47969999999999996</v>
      </c>
      <c r="AF102" s="62"/>
      <c r="AG102" s="37"/>
      <c r="AH102" s="37">
        <v>0.47969999999999996</v>
      </c>
      <c r="AI102" s="37"/>
      <c r="AJ102" s="26"/>
      <c r="AK102" s="62"/>
      <c r="AL102" s="62"/>
      <c r="AM102" s="62"/>
      <c r="AN102" s="62"/>
      <c r="AO102" s="29">
        <v>0.47969999999999996</v>
      </c>
      <c r="AP102" s="62"/>
      <c r="AQ102" s="62"/>
      <c r="AR102" s="29">
        <v>0.47969999999999996</v>
      </c>
      <c r="AS102" s="62"/>
      <c r="AT102" s="62"/>
      <c r="AU102" s="62"/>
      <c r="AV102" s="62"/>
      <c r="AW102" s="62"/>
      <c r="AX102" s="62"/>
      <c r="AY102" s="62"/>
      <c r="AZ102" s="62"/>
      <c r="BA102" s="62"/>
      <c r="BB102" s="62"/>
      <c r="BC102" s="62"/>
    </row>
    <row r="103" spans="1:55" ht="30" x14ac:dyDescent="0.25">
      <c r="A103" s="16" t="s">
        <v>117</v>
      </c>
      <c r="B103" s="20" t="s">
        <v>213</v>
      </c>
      <c r="C103" s="39" t="s">
        <v>296</v>
      </c>
      <c r="D103" s="37">
        <f>0.401*1.2</f>
        <v>0.48120000000000002</v>
      </c>
      <c r="E103" s="26">
        <v>0.47969999999999996</v>
      </c>
      <c r="F103" s="37"/>
      <c r="G103" s="37"/>
      <c r="H103" s="37">
        <v>0.47969999999999996</v>
      </c>
      <c r="I103" s="62"/>
      <c r="J103" s="26"/>
      <c r="K103" s="62"/>
      <c r="L103" s="62"/>
      <c r="M103" s="62"/>
      <c r="N103" s="62"/>
      <c r="O103" s="26">
        <v>0.47969999999999996</v>
      </c>
      <c r="P103" s="37"/>
      <c r="Q103" s="37"/>
      <c r="R103" s="37">
        <v>0.47969999999999996</v>
      </c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37">
        <v>0.48120000000000002</v>
      </c>
      <c r="AE103" s="27">
        <v>0.47969999999999996</v>
      </c>
      <c r="AF103" s="62"/>
      <c r="AG103" s="37"/>
      <c r="AH103" s="37">
        <v>0.47969999999999996</v>
      </c>
      <c r="AI103" s="37"/>
      <c r="AJ103" s="26"/>
      <c r="AK103" s="62"/>
      <c r="AL103" s="62"/>
      <c r="AM103" s="62"/>
      <c r="AN103" s="62"/>
      <c r="AO103" s="29">
        <v>0.47969999999999996</v>
      </c>
      <c r="AP103" s="62"/>
      <c r="AQ103" s="62"/>
      <c r="AR103" s="29">
        <v>0.47969999999999996</v>
      </c>
      <c r="AS103" s="62"/>
      <c r="AT103" s="62"/>
      <c r="AU103" s="62"/>
      <c r="AV103" s="62"/>
      <c r="AW103" s="62"/>
      <c r="AX103" s="62"/>
      <c r="AY103" s="62"/>
      <c r="AZ103" s="62"/>
      <c r="BA103" s="62"/>
      <c r="BB103" s="62"/>
      <c r="BC103" s="62"/>
    </row>
    <row r="104" spans="1:55" ht="37.5" x14ac:dyDescent="0.25">
      <c r="A104" s="14" t="s">
        <v>118</v>
      </c>
      <c r="B104" s="15" t="s">
        <v>119</v>
      </c>
      <c r="C104" s="41"/>
      <c r="D104" s="26">
        <f>SUM(D105:D116)</f>
        <v>40.788999999999994</v>
      </c>
      <c r="E104" s="26">
        <f>SUM(E105:E116)</f>
        <v>6.7102599600000001</v>
      </c>
      <c r="F104" s="26">
        <f>SUM(F105:F116)</f>
        <v>0</v>
      </c>
      <c r="G104" s="26">
        <f>SUM(G105:G116)</f>
        <v>0</v>
      </c>
      <c r="H104" s="26">
        <f>SUM(H105:H116)</f>
        <v>2.8222599599999998</v>
      </c>
      <c r="I104" s="26">
        <f>SUM(I105:I116)</f>
        <v>3.8879999999999999</v>
      </c>
      <c r="J104" s="26">
        <f t="shared" ref="J104:AC104" si="42">SUM(J105:J116)</f>
        <v>3.5998857599999994</v>
      </c>
      <c r="K104" s="26">
        <f t="shared" si="42"/>
        <v>0</v>
      </c>
      <c r="L104" s="26">
        <f t="shared" si="42"/>
        <v>0</v>
      </c>
      <c r="M104" s="26">
        <f t="shared" si="42"/>
        <v>2.5148199599999996</v>
      </c>
      <c r="N104" s="26">
        <f t="shared" si="42"/>
        <v>1.0850657999999997</v>
      </c>
      <c r="O104" s="26">
        <f t="shared" si="42"/>
        <v>1.64344</v>
      </c>
      <c r="P104" s="26">
        <f t="shared" si="42"/>
        <v>0</v>
      </c>
      <c r="Q104" s="26">
        <f t="shared" si="42"/>
        <v>0</v>
      </c>
      <c r="R104" s="26">
        <f t="shared" si="42"/>
        <v>0.30743999999999999</v>
      </c>
      <c r="S104" s="26">
        <f t="shared" si="42"/>
        <v>1.3360000000000001</v>
      </c>
      <c r="T104" s="26">
        <f t="shared" si="42"/>
        <v>1.4670000000000001</v>
      </c>
      <c r="U104" s="26">
        <f t="shared" si="42"/>
        <v>0</v>
      </c>
      <c r="V104" s="26">
        <f t="shared" si="42"/>
        <v>0</v>
      </c>
      <c r="W104" s="26">
        <f t="shared" si="42"/>
        <v>0</v>
      </c>
      <c r="X104" s="26">
        <f t="shared" si="42"/>
        <v>1.4670000000000001</v>
      </c>
      <c r="Y104" s="26">
        <f t="shared" si="42"/>
        <v>0</v>
      </c>
      <c r="Z104" s="26">
        <f t="shared" si="42"/>
        <v>0</v>
      </c>
      <c r="AA104" s="26">
        <f t="shared" si="42"/>
        <v>0</v>
      </c>
      <c r="AB104" s="26">
        <f t="shared" si="42"/>
        <v>0</v>
      </c>
      <c r="AC104" s="26">
        <f t="shared" si="42"/>
        <v>0</v>
      </c>
      <c r="AD104" s="26">
        <v>40.788999999999994</v>
      </c>
      <c r="AE104" s="26">
        <v>6.7102599600000001</v>
      </c>
      <c r="AF104" s="26">
        <v>0</v>
      </c>
      <c r="AG104" s="26">
        <v>0</v>
      </c>
      <c r="AH104" s="26">
        <v>2.8222599599999998</v>
      </c>
      <c r="AI104" s="26">
        <v>3.8879999999999999</v>
      </c>
      <c r="AJ104" s="26">
        <v>3.5998857599999994</v>
      </c>
      <c r="AK104" s="26">
        <v>0</v>
      </c>
      <c r="AL104" s="26">
        <v>0</v>
      </c>
      <c r="AM104" s="26">
        <v>2.5148199599999996</v>
      </c>
      <c r="AN104" s="26">
        <v>1.0850657999999997</v>
      </c>
      <c r="AO104" s="26">
        <v>1.64344</v>
      </c>
      <c r="AP104" s="26">
        <v>0</v>
      </c>
      <c r="AQ104" s="26">
        <v>0</v>
      </c>
      <c r="AR104" s="26">
        <v>0.30743999999999999</v>
      </c>
      <c r="AS104" s="26">
        <v>1.3360000000000001</v>
      </c>
      <c r="AT104" s="63">
        <v>1.4670000000000001</v>
      </c>
      <c r="AU104" s="63">
        <v>0</v>
      </c>
      <c r="AV104" s="63">
        <v>0</v>
      </c>
      <c r="AW104" s="63">
        <v>0</v>
      </c>
      <c r="AX104" s="63">
        <v>1.4670000000000001</v>
      </c>
      <c r="AY104" s="62">
        <v>0</v>
      </c>
      <c r="AZ104" s="62">
        <v>0</v>
      </c>
      <c r="BA104" s="62">
        <v>0</v>
      </c>
      <c r="BB104" s="62">
        <v>0</v>
      </c>
      <c r="BC104" s="62">
        <v>0</v>
      </c>
    </row>
    <row r="105" spans="1:55" ht="18.75" x14ac:dyDescent="0.25">
      <c r="A105" s="21" t="s">
        <v>120</v>
      </c>
      <c r="B105" s="17" t="s">
        <v>214</v>
      </c>
      <c r="C105" s="39" t="s">
        <v>297</v>
      </c>
      <c r="D105" s="64">
        <v>2.3003999999999998</v>
      </c>
      <c r="E105" s="27">
        <v>2.4461799599999998</v>
      </c>
      <c r="F105" s="37"/>
      <c r="G105" s="37"/>
      <c r="H105" s="37">
        <v>2.4461799599999998</v>
      </c>
      <c r="I105" s="72"/>
      <c r="J105" s="29">
        <f>2038.4833*1.2/1000</f>
        <v>2.4461799599999998</v>
      </c>
      <c r="K105" s="62"/>
      <c r="L105" s="62"/>
      <c r="M105" s="64">
        <f>J105</f>
        <v>2.4461799599999998</v>
      </c>
      <c r="N105" s="7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4">
        <v>2.3003999999999998</v>
      </c>
      <c r="AE105" s="27">
        <v>2.4461799599999998</v>
      </c>
      <c r="AF105" s="62"/>
      <c r="AG105" s="37"/>
      <c r="AH105" s="37">
        <v>2.4461799599999998</v>
      </c>
      <c r="AI105" s="37"/>
      <c r="AJ105" s="29">
        <v>2.4461799599999998</v>
      </c>
      <c r="AK105" s="62"/>
      <c r="AL105" s="62"/>
      <c r="AM105" s="64">
        <v>2.4461799599999998</v>
      </c>
      <c r="AN105" s="72"/>
      <c r="AO105" s="62"/>
      <c r="AP105" s="62"/>
      <c r="AQ105" s="62"/>
      <c r="AR105" s="62"/>
      <c r="AS105" s="62"/>
      <c r="AT105" s="62"/>
      <c r="AU105" s="62"/>
      <c r="AV105" s="62"/>
      <c r="AW105" s="62"/>
      <c r="AX105" s="62"/>
      <c r="AY105" s="62"/>
      <c r="AZ105" s="62"/>
      <c r="BA105" s="62"/>
      <c r="BB105" s="62"/>
      <c r="BC105" s="62"/>
    </row>
    <row r="106" spans="1:55" ht="18.75" x14ac:dyDescent="0.25">
      <c r="A106" s="21" t="s">
        <v>121</v>
      </c>
      <c r="B106" s="22" t="s">
        <v>215</v>
      </c>
      <c r="C106" s="39" t="s">
        <v>298</v>
      </c>
      <c r="D106" s="37">
        <v>0.33360000000000001</v>
      </c>
      <c r="E106" s="27"/>
      <c r="F106" s="37"/>
      <c r="G106" s="37"/>
      <c r="H106" s="37"/>
      <c r="I106" s="72"/>
      <c r="J106" s="27"/>
      <c r="K106" s="62"/>
      <c r="L106" s="62"/>
      <c r="M106" s="72"/>
      <c r="N106" s="7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  <c r="Z106" s="62"/>
      <c r="AA106" s="62"/>
      <c r="AB106" s="62"/>
      <c r="AC106" s="62"/>
      <c r="AD106" s="37">
        <v>0.33360000000000001</v>
      </c>
      <c r="AE106" s="27"/>
      <c r="AF106" s="62"/>
      <c r="AG106" s="37"/>
      <c r="AH106" s="37"/>
      <c r="AI106" s="37"/>
      <c r="AJ106" s="27"/>
      <c r="AK106" s="62"/>
      <c r="AL106" s="62"/>
      <c r="AM106" s="72"/>
      <c r="AN106" s="72"/>
      <c r="AO106" s="62"/>
      <c r="AP106" s="62"/>
      <c r="AQ106" s="62"/>
      <c r="AR106" s="62"/>
      <c r="AS106" s="62"/>
      <c r="AT106" s="62"/>
      <c r="AU106" s="62"/>
      <c r="AV106" s="62"/>
      <c r="AW106" s="62"/>
      <c r="AX106" s="62"/>
      <c r="AY106" s="62"/>
      <c r="AZ106" s="62"/>
      <c r="BA106" s="62"/>
      <c r="BB106" s="62"/>
      <c r="BC106" s="62"/>
    </row>
    <row r="107" spans="1:55" ht="18.75" x14ac:dyDescent="0.25">
      <c r="A107" s="21" t="s">
        <v>122</v>
      </c>
      <c r="B107" s="22" t="s">
        <v>216</v>
      </c>
      <c r="C107" s="39" t="s">
        <v>299</v>
      </c>
      <c r="D107" s="37">
        <v>0.33360000000000001</v>
      </c>
      <c r="E107" s="27"/>
      <c r="F107" s="37"/>
      <c r="G107" s="37"/>
      <c r="H107" s="37"/>
      <c r="I107" s="72"/>
      <c r="J107" s="27"/>
      <c r="K107" s="62"/>
      <c r="L107" s="62"/>
      <c r="M107" s="72"/>
      <c r="N107" s="7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37">
        <v>0.33360000000000001</v>
      </c>
      <c r="AE107" s="27"/>
      <c r="AF107" s="62"/>
      <c r="AG107" s="37"/>
      <c r="AH107" s="37"/>
      <c r="AI107" s="37"/>
      <c r="AJ107" s="27"/>
      <c r="AK107" s="62"/>
      <c r="AL107" s="62"/>
      <c r="AM107" s="72"/>
      <c r="AN107" s="72"/>
      <c r="AO107" s="62"/>
      <c r="AP107" s="62"/>
      <c r="AQ107" s="62"/>
      <c r="AR107" s="62"/>
      <c r="AS107" s="62"/>
      <c r="AT107" s="62"/>
      <c r="AU107" s="62"/>
      <c r="AV107" s="62"/>
      <c r="AW107" s="62"/>
      <c r="AX107" s="62"/>
      <c r="AY107" s="62"/>
      <c r="AZ107" s="62"/>
      <c r="BA107" s="62"/>
      <c r="BB107" s="62"/>
      <c r="BC107" s="62"/>
    </row>
    <row r="108" spans="1:55" ht="45" x14ac:dyDescent="0.25">
      <c r="A108" s="21" t="s">
        <v>123</v>
      </c>
      <c r="B108" s="32" t="s">
        <v>217</v>
      </c>
      <c r="C108" s="39" t="s">
        <v>300</v>
      </c>
      <c r="D108" s="37">
        <v>0.34799999999999998</v>
      </c>
      <c r="E108" s="27">
        <v>0.30743999999999999</v>
      </c>
      <c r="F108" s="27"/>
      <c r="G108" s="27"/>
      <c r="H108" s="27">
        <f>E108</f>
        <v>0.30743999999999999</v>
      </c>
      <c r="I108" s="27"/>
      <c r="J108" s="27"/>
      <c r="K108" s="62"/>
      <c r="L108" s="62"/>
      <c r="M108" s="72"/>
      <c r="N108" s="72"/>
      <c r="O108" s="27">
        <v>0.30743999999999999</v>
      </c>
      <c r="P108" s="27"/>
      <c r="Q108" s="27"/>
      <c r="R108" s="27">
        <f>O108</f>
        <v>0.30743999999999999</v>
      </c>
      <c r="S108" s="27"/>
      <c r="T108" s="62"/>
      <c r="U108" s="62"/>
      <c r="V108" s="62"/>
      <c r="W108" s="62"/>
      <c r="X108" s="62"/>
      <c r="Y108" s="62"/>
      <c r="Z108" s="62"/>
      <c r="AA108" s="62"/>
      <c r="AB108" s="62"/>
      <c r="AC108" s="62"/>
      <c r="AD108" s="37">
        <v>0.34799999999999998</v>
      </c>
      <c r="AE108" s="27">
        <v>0.30743999999999999</v>
      </c>
      <c r="AF108" s="62"/>
      <c r="AG108" s="37"/>
      <c r="AH108" s="37">
        <v>0.30743999999999999</v>
      </c>
      <c r="AI108" s="37"/>
      <c r="AJ108" s="27"/>
      <c r="AK108" s="62"/>
      <c r="AL108" s="62"/>
      <c r="AM108" s="72"/>
      <c r="AN108" s="72"/>
      <c r="AO108" s="62">
        <v>0.30743999999999999</v>
      </c>
      <c r="AP108" s="62"/>
      <c r="AQ108" s="62"/>
      <c r="AR108" s="62">
        <v>0.30743999999999999</v>
      </c>
      <c r="AS108" s="62"/>
      <c r="AT108" s="62"/>
      <c r="AU108" s="62"/>
      <c r="AV108" s="62"/>
      <c r="AW108" s="62"/>
      <c r="AX108" s="62"/>
      <c r="AY108" s="62"/>
      <c r="AZ108" s="62"/>
      <c r="BA108" s="62"/>
      <c r="BB108" s="62"/>
      <c r="BC108" s="62"/>
    </row>
    <row r="109" spans="1:55" ht="18.75" x14ac:dyDescent="0.25">
      <c r="A109" s="21" t="s">
        <v>124</v>
      </c>
      <c r="B109" s="32" t="s">
        <v>218</v>
      </c>
      <c r="C109" s="39" t="s">
        <v>301</v>
      </c>
      <c r="D109" s="37">
        <v>0.36099999999999999</v>
      </c>
      <c r="E109" s="27"/>
      <c r="F109" s="37"/>
      <c r="G109" s="37"/>
      <c r="H109" s="37"/>
      <c r="I109" s="72"/>
      <c r="J109" s="27"/>
      <c r="K109" s="62"/>
      <c r="L109" s="62"/>
      <c r="M109" s="72"/>
      <c r="N109" s="7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37">
        <v>0.36099999999999999</v>
      </c>
      <c r="AE109" s="27"/>
      <c r="AF109" s="62"/>
      <c r="AG109" s="37"/>
      <c r="AH109" s="37"/>
      <c r="AI109" s="37"/>
      <c r="AJ109" s="27"/>
      <c r="AK109" s="62"/>
      <c r="AL109" s="62"/>
      <c r="AM109" s="72"/>
      <c r="AN109" s="72"/>
      <c r="AO109" s="62"/>
      <c r="AP109" s="62"/>
      <c r="AQ109" s="62"/>
      <c r="AR109" s="62"/>
      <c r="AS109" s="62"/>
      <c r="AT109" s="62"/>
      <c r="AU109" s="62"/>
      <c r="AV109" s="62"/>
      <c r="AW109" s="62"/>
      <c r="AX109" s="62"/>
      <c r="AY109" s="62"/>
      <c r="AZ109" s="62"/>
      <c r="BA109" s="62"/>
      <c r="BB109" s="62"/>
      <c r="BC109" s="62"/>
    </row>
    <row r="110" spans="1:55" ht="18.75" x14ac:dyDescent="0.25">
      <c r="A110" s="21" t="s">
        <v>125</v>
      </c>
      <c r="B110" s="20" t="s">
        <v>219</v>
      </c>
      <c r="C110" s="39" t="s">
        <v>302</v>
      </c>
      <c r="D110" s="37">
        <v>7.3200000000000001E-2</v>
      </c>
      <c r="E110" s="27">
        <v>6.8640000000000007E-2</v>
      </c>
      <c r="F110" s="37"/>
      <c r="G110" s="37"/>
      <c r="H110" s="37">
        <v>6.8640000000000007E-2</v>
      </c>
      <c r="I110" s="72"/>
      <c r="J110" s="29">
        <f>57.2*1.2/1000</f>
        <v>6.8640000000000007E-2</v>
      </c>
      <c r="K110" s="62"/>
      <c r="L110" s="62"/>
      <c r="M110" s="64">
        <f>J110</f>
        <v>6.8640000000000007E-2</v>
      </c>
      <c r="N110" s="72"/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62"/>
      <c r="AB110" s="62"/>
      <c r="AC110" s="62"/>
      <c r="AD110" s="37">
        <v>7.3200000000000001E-2</v>
      </c>
      <c r="AE110" s="27">
        <v>6.8640000000000007E-2</v>
      </c>
      <c r="AF110" s="62"/>
      <c r="AG110" s="37"/>
      <c r="AH110" s="37">
        <v>6.8640000000000007E-2</v>
      </c>
      <c r="AI110" s="37"/>
      <c r="AJ110" s="29">
        <v>6.8640000000000007E-2</v>
      </c>
      <c r="AK110" s="62"/>
      <c r="AL110" s="62"/>
      <c r="AM110" s="64">
        <v>6.8640000000000007E-2</v>
      </c>
      <c r="AN110" s="72"/>
      <c r="AO110" s="62"/>
      <c r="AP110" s="62"/>
      <c r="AQ110" s="62"/>
      <c r="AR110" s="62"/>
      <c r="AS110" s="62"/>
      <c r="AT110" s="62"/>
      <c r="AU110" s="62"/>
      <c r="AV110" s="62"/>
      <c r="AW110" s="62"/>
      <c r="AX110" s="62"/>
      <c r="AY110" s="62"/>
      <c r="AZ110" s="62"/>
      <c r="BA110" s="62"/>
      <c r="BB110" s="62"/>
      <c r="BC110" s="62"/>
    </row>
    <row r="111" spans="1:55" ht="30" x14ac:dyDescent="0.25">
      <c r="A111" s="21" t="s">
        <v>126</v>
      </c>
      <c r="B111" s="33" t="s">
        <v>220</v>
      </c>
      <c r="C111" s="39" t="s">
        <v>303</v>
      </c>
      <c r="D111" s="37">
        <v>10.799999999999999</v>
      </c>
      <c r="E111" s="27"/>
      <c r="F111" s="37"/>
      <c r="G111" s="37"/>
      <c r="H111" s="37"/>
      <c r="I111" s="72"/>
      <c r="J111" s="27"/>
      <c r="K111" s="62"/>
      <c r="L111" s="62"/>
      <c r="M111" s="72"/>
      <c r="N111" s="72"/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  <c r="Z111" s="62"/>
      <c r="AA111" s="62"/>
      <c r="AB111" s="62"/>
      <c r="AC111" s="62"/>
      <c r="AD111" s="37">
        <v>10.799999999999999</v>
      </c>
      <c r="AE111" s="27"/>
      <c r="AF111" s="62"/>
      <c r="AG111" s="37"/>
      <c r="AH111" s="37"/>
      <c r="AI111" s="37"/>
      <c r="AJ111" s="27"/>
      <c r="AK111" s="62"/>
      <c r="AL111" s="62"/>
      <c r="AM111" s="72"/>
      <c r="AN111" s="72"/>
      <c r="AO111" s="62"/>
      <c r="AP111" s="62"/>
      <c r="AQ111" s="62"/>
      <c r="AR111" s="62"/>
      <c r="AS111" s="62"/>
      <c r="AT111" s="62"/>
      <c r="AU111" s="62"/>
      <c r="AV111" s="62"/>
      <c r="AW111" s="62"/>
      <c r="AX111" s="62"/>
      <c r="AY111" s="62"/>
      <c r="AZ111" s="62"/>
      <c r="BA111" s="62"/>
      <c r="BB111" s="62"/>
      <c r="BC111" s="62"/>
    </row>
    <row r="112" spans="1:55" ht="18.75" x14ac:dyDescent="0.25">
      <c r="A112" s="21" t="s">
        <v>127</v>
      </c>
      <c r="B112" s="20" t="s">
        <v>221</v>
      </c>
      <c r="C112" s="39" t="s">
        <v>304</v>
      </c>
      <c r="D112" s="37">
        <v>13.100399999999999</v>
      </c>
      <c r="E112" s="27"/>
      <c r="F112" s="37"/>
      <c r="G112" s="37"/>
      <c r="H112" s="37"/>
      <c r="I112" s="72"/>
      <c r="J112" s="27"/>
      <c r="K112" s="62"/>
      <c r="L112" s="62"/>
      <c r="M112" s="72"/>
      <c r="N112" s="72"/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  <c r="Z112" s="62"/>
      <c r="AA112" s="62"/>
      <c r="AB112" s="62"/>
      <c r="AC112" s="62"/>
      <c r="AD112" s="37">
        <v>13.100399999999999</v>
      </c>
      <c r="AE112" s="27"/>
      <c r="AF112" s="62"/>
      <c r="AG112" s="37"/>
      <c r="AH112" s="37"/>
      <c r="AI112" s="37"/>
      <c r="AJ112" s="27"/>
      <c r="AK112" s="62"/>
      <c r="AL112" s="62"/>
      <c r="AM112" s="72"/>
      <c r="AN112" s="72"/>
      <c r="AO112" s="62"/>
      <c r="AP112" s="62"/>
      <c r="AQ112" s="62"/>
      <c r="AR112" s="62"/>
      <c r="AS112" s="62"/>
      <c r="AT112" s="62"/>
      <c r="AU112" s="62"/>
      <c r="AV112" s="62"/>
      <c r="AW112" s="62"/>
      <c r="AX112" s="62"/>
      <c r="AY112" s="62"/>
      <c r="AZ112" s="62"/>
      <c r="BA112" s="62"/>
      <c r="BB112" s="62"/>
      <c r="BC112" s="62"/>
    </row>
    <row r="113" spans="1:55" ht="30" x14ac:dyDescent="0.25">
      <c r="A113" s="21" t="s">
        <v>128</v>
      </c>
      <c r="B113" s="42" t="s">
        <v>222</v>
      </c>
      <c r="C113" s="39" t="s">
        <v>305</v>
      </c>
      <c r="D113" s="37">
        <v>3.9491999999999998</v>
      </c>
      <c r="E113" s="27"/>
      <c r="F113" s="37"/>
      <c r="G113" s="37"/>
      <c r="H113" s="37"/>
      <c r="I113" s="72"/>
      <c r="J113" s="29"/>
      <c r="K113" s="62"/>
      <c r="L113" s="62"/>
      <c r="M113" s="72"/>
      <c r="N113" s="7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2"/>
      <c r="Z113" s="62"/>
      <c r="AA113" s="62"/>
      <c r="AB113" s="62"/>
      <c r="AC113" s="62"/>
      <c r="AD113" s="37">
        <v>3.9491999999999998</v>
      </c>
      <c r="AE113" s="29"/>
      <c r="AF113" s="62"/>
      <c r="AG113" s="37"/>
      <c r="AH113" s="37"/>
      <c r="AI113" s="37"/>
      <c r="AJ113" s="29"/>
      <c r="AK113" s="62"/>
      <c r="AL113" s="62"/>
      <c r="AM113" s="72"/>
      <c r="AN113" s="72"/>
      <c r="AO113" s="62"/>
      <c r="AP113" s="62"/>
      <c r="AQ113" s="62"/>
      <c r="AR113" s="62"/>
      <c r="AS113" s="62"/>
      <c r="AT113" s="62"/>
      <c r="AU113" s="62"/>
      <c r="AV113" s="62"/>
      <c r="AW113" s="62"/>
      <c r="AX113" s="62"/>
      <c r="AY113" s="62"/>
      <c r="AZ113" s="62"/>
      <c r="BA113" s="62"/>
      <c r="BB113" s="62"/>
      <c r="BC113" s="62"/>
    </row>
    <row r="114" spans="1:55" ht="30" x14ac:dyDescent="0.25">
      <c r="A114" s="21" t="s">
        <v>129</v>
      </c>
      <c r="B114" s="33" t="s">
        <v>223</v>
      </c>
      <c r="C114" s="39" t="s">
        <v>306</v>
      </c>
      <c r="D114" s="37">
        <v>5.2295999999999996</v>
      </c>
      <c r="E114" s="27">
        <v>3.8879999999999999</v>
      </c>
      <c r="F114" s="27"/>
      <c r="G114" s="27"/>
      <c r="H114" s="27"/>
      <c r="I114" s="27">
        <v>3.8879999999999999</v>
      </c>
      <c r="J114" s="27">
        <f>904.2215*1.2/1000</f>
        <v>1.0850657999999997</v>
      </c>
      <c r="K114" s="27"/>
      <c r="L114" s="27"/>
      <c r="M114" s="27"/>
      <c r="N114" s="27">
        <f>J114</f>
        <v>1.0850657999999997</v>
      </c>
      <c r="O114" s="27">
        <v>1.3360000000000001</v>
      </c>
      <c r="P114" s="27"/>
      <c r="Q114" s="27"/>
      <c r="R114" s="27"/>
      <c r="S114" s="27">
        <v>1.3360000000000001</v>
      </c>
      <c r="T114" s="27">
        <v>1.4670000000000001</v>
      </c>
      <c r="U114" s="27"/>
      <c r="V114" s="27"/>
      <c r="W114" s="27"/>
      <c r="X114" s="27">
        <v>1.4670000000000001</v>
      </c>
      <c r="Y114" s="62"/>
      <c r="Z114" s="62"/>
      <c r="AA114" s="62"/>
      <c r="AB114" s="62"/>
      <c r="AC114" s="62"/>
      <c r="AD114" s="37">
        <v>5.2295999999999996</v>
      </c>
      <c r="AE114" s="29">
        <v>3.8879999999999999</v>
      </c>
      <c r="AF114" s="62"/>
      <c r="AG114" s="37"/>
      <c r="AH114" s="37"/>
      <c r="AI114" s="37">
        <v>3.8879999999999999</v>
      </c>
      <c r="AJ114" s="29">
        <v>1.0850657999999997</v>
      </c>
      <c r="AK114" s="62"/>
      <c r="AL114" s="62"/>
      <c r="AM114" s="72"/>
      <c r="AN114" s="64">
        <v>1.0850657999999997</v>
      </c>
      <c r="AO114" s="29">
        <v>1.3360000000000001</v>
      </c>
      <c r="AP114" s="62"/>
      <c r="AQ114" s="62"/>
      <c r="AR114" s="62"/>
      <c r="AS114" s="69">
        <v>1.3360000000000001</v>
      </c>
      <c r="AT114" s="62">
        <v>1.4670000000000001</v>
      </c>
      <c r="AU114" s="62"/>
      <c r="AV114" s="62"/>
      <c r="AW114" s="62"/>
      <c r="AX114" s="62">
        <v>1.4670000000000001</v>
      </c>
      <c r="AY114" s="62"/>
      <c r="AZ114" s="62"/>
      <c r="BA114" s="62"/>
      <c r="BB114" s="62"/>
      <c r="BC114" s="62"/>
    </row>
    <row r="115" spans="1:55" ht="18.75" x14ac:dyDescent="0.25">
      <c r="A115" s="21" t="s">
        <v>130</v>
      </c>
      <c r="B115" s="61" t="s">
        <v>314</v>
      </c>
      <c r="C115" s="60" t="s">
        <v>315</v>
      </c>
      <c r="D115" s="27">
        <v>1.9799999999999998</v>
      </c>
      <c r="E115" s="27"/>
      <c r="F115" s="37"/>
      <c r="G115" s="37"/>
      <c r="H115" s="37"/>
      <c r="I115" s="62"/>
      <c r="J115" s="29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37">
        <v>1.9799999999999998</v>
      </c>
      <c r="AE115" s="29"/>
      <c r="AF115" s="62"/>
      <c r="AG115" s="37"/>
      <c r="AH115" s="37"/>
      <c r="AI115" s="37"/>
      <c r="AJ115" s="29"/>
      <c r="AK115" s="62"/>
      <c r="AL115" s="62"/>
      <c r="AM115" s="62"/>
      <c r="AN115" s="62"/>
      <c r="AO115" s="62"/>
      <c r="AP115" s="62"/>
      <c r="AQ115" s="62"/>
      <c r="AR115" s="62"/>
      <c r="AS115" s="62"/>
      <c r="AT115" s="62"/>
      <c r="AU115" s="62"/>
      <c r="AV115" s="62"/>
      <c r="AW115" s="62"/>
      <c r="AX115" s="62"/>
      <c r="AY115" s="62"/>
      <c r="AZ115" s="62"/>
      <c r="BA115" s="62"/>
      <c r="BB115" s="62"/>
      <c r="BC115" s="62"/>
    </row>
    <row r="116" spans="1:55" ht="18.75" x14ac:dyDescent="0.25">
      <c r="A116" s="21" t="s">
        <v>131</v>
      </c>
      <c r="B116" s="61" t="s">
        <v>316</v>
      </c>
      <c r="C116" s="60" t="s">
        <v>317</v>
      </c>
      <c r="D116" s="27">
        <v>1.9799999999999998</v>
      </c>
      <c r="E116" s="27"/>
      <c r="F116" s="37"/>
      <c r="G116" s="37"/>
      <c r="H116" s="37"/>
      <c r="I116" s="62"/>
      <c r="J116" s="29"/>
      <c r="K116" s="62"/>
      <c r="L116" s="62"/>
      <c r="M116" s="62"/>
      <c r="N116" s="62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  <c r="Z116" s="62"/>
      <c r="AA116" s="62"/>
      <c r="AB116" s="62"/>
      <c r="AC116" s="62"/>
      <c r="AD116" s="37">
        <v>1.9799999999999998</v>
      </c>
      <c r="AE116" s="29"/>
      <c r="AF116" s="62"/>
      <c r="AG116" s="37"/>
      <c r="AH116" s="37"/>
      <c r="AI116" s="37"/>
      <c r="AJ116" s="29"/>
      <c r="AK116" s="62"/>
      <c r="AL116" s="62"/>
      <c r="AM116" s="62"/>
      <c r="AN116" s="62"/>
      <c r="AO116" s="62"/>
      <c r="AP116" s="62"/>
      <c r="AQ116" s="62"/>
      <c r="AR116" s="62"/>
      <c r="AS116" s="62"/>
      <c r="AT116" s="62"/>
      <c r="AU116" s="62"/>
      <c r="AV116" s="62"/>
      <c r="AW116" s="62"/>
      <c r="AX116" s="62"/>
      <c r="AY116" s="62"/>
      <c r="AZ116" s="62"/>
      <c r="BA116" s="62"/>
      <c r="BB116" s="62"/>
      <c r="BC116" s="62"/>
    </row>
    <row r="117" spans="1:55" ht="18.75" x14ac:dyDescent="0.25">
      <c r="A117" s="23"/>
      <c r="B117" s="24"/>
    </row>
    <row r="118" spans="1:55" ht="18.75" x14ac:dyDescent="0.25">
      <c r="A118" s="23"/>
      <c r="B118" s="24"/>
    </row>
    <row r="119" spans="1:55" ht="15.75" x14ac:dyDescent="0.25">
      <c r="A119" s="3"/>
      <c r="B119" s="2"/>
    </row>
    <row r="120" spans="1:55" ht="26.25" x14ac:dyDescent="0.4">
      <c r="A120" s="3"/>
      <c r="B120" s="25" t="s">
        <v>139</v>
      </c>
    </row>
    <row r="121" spans="1:55" ht="26.25" x14ac:dyDescent="0.4">
      <c r="A121" s="3"/>
      <c r="B121" s="25" t="s">
        <v>318</v>
      </c>
      <c r="P121" s="43" t="s">
        <v>140</v>
      </c>
    </row>
    <row r="127" spans="1:55" x14ac:dyDescent="0.25">
      <c r="B127" s="38" t="s">
        <v>141</v>
      </c>
    </row>
  </sheetData>
  <mergeCells count="27">
    <mergeCell ref="AE13:AI13"/>
    <mergeCell ref="AJ13:AN13"/>
    <mergeCell ref="AO13:AS13"/>
    <mergeCell ref="AT13:AX13"/>
    <mergeCell ref="AY13:BC13"/>
    <mergeCell ref="AD13:AD14"/>
    <mergeCell ref="A10:A14"/>
    <mergeCell ref="B10:B14"/>
    <mergeCell ref="C10:C14"/>
    <mergeCell ref="D10:AC10"/>
    <mergeCell ref="AD10:BC10"/>
    <mergeCell ref="D11:D12"/>
    <mergeCell ref="E11:AC12"/>
    <mergeCell ref="AD11:AD12"/>
    <mergeCell ref="AE11:BC12"/>
    <mergeCell ref="D13:D14"/>
    <mergeCell ref="E13:I13"/>
    <mergeCell ref="J13:N13"/>
    <mergeCell ref="O13:S13"/>
    <mergeCell ref="T13:X13"/>
    <mergeCell ref="Y13:AC13"/>
    <mergeCell ref="A9:BC9"/>
    <mergeCell ref="A4:BC4"/>
    <mergeCell ref="A5:BC5"/>
    <mergeCell ref="A6:BC6"/>
    <mergeCell ref="A7:BC7"/>
    <mergeCell ref="A8:N8"/>
  </mergeCells>
  <phoneticPr fontId="16" type="noConversion"/>
  <conditionalFormatting sqref="A1">
    <cfRule type="notContainsBlanks" dxfId="0" priority="1">
      <formula>LEN(TRIM(A1))&gt;0</formula>
    </cfRule>
  </conditionalFormatting>
  <pageMargins left="0.25" right="0.25" top="0.75" bottom="0.75" header="0.3" footer="0.3"/>
  <pageSetup paperSize="8" scale="34" fitToHeight="0" orientation="landscape" r:id="rId1"/>
  <colBreaks count="1" manualBreakCount="1">
    <brk id="45" max="14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MenskayaMV</dc:creator>
  <cp:lastModifiedBy>Максим Г. Галкин</cp:lastModifiedBy>
  <cp:lastPrinted>2022-11-15T11:21:03Z</cp:lastPrinted>
  <dcterms:created xsi:type="dcterms:W3CDTF">2021-05-13T10:17:03Z</dcterms:created>
  <dcterms:modified xsi:type="dcterms:W3CDTF">2022-11-15T11:22:45Z</dcterms:modified>
</cp:coreProperties>
</file>