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5" windowWidth="14235" windowHeight="7380" tabRatio="923"/>
  </bookViews>
  <sheets>
    <sheet name="НВВ" sheetId="7" r:id="rId1"/>
    <sheet name="Приложение 2" sheetId="13" r:id="rId2"/>
    <sheet name="Стандарт. ставки" sheetId="16" r:id="rId3"/>
    <sheet name="Ставки за ед. мощности" sheetId="17" r:id="rId4"/>
    <sheet name="кол-во присоединений" sheetId="21" r:id="rId5"/>
    <sheet name="факт КТП" sheetId="14" r:id="rId6"/>
    <sheet name="факт КЛ и ВЛ" sheetId="15" r:id="rId7"/>
    <sheet name="калькуляция 1" sheetId="22" r:id="rId8"/>
    <sheet name="калькуляция 2" sheetId="23" r:id="rId9"/>
    <sheet name="калькуляция 3" sheetId="24" r:id="rId10"/>
  </sheets>
  <definedNames>
    <definedName name="_xlnm.Print_Area" localSheetId="7">'калькуляция 1'!$A$1:$G$43</definedName>
    <definedName name="_xlnm.Print_Area" localSheetId="8">'калькуляция 2'!$A$1:$H$42</definedName>
    <definedName name="_xlnm.Print_Area" localSheetId="9">'калькуляция 3'!$A$1:$G$31</definedName>
    <definedName name="_xlnm.Print_Area" localSheetId="4">'кол-во присоединений'!$A$1:$K$35</definedName>
    <definedName name="_xlnm.Print_Area" localSheetId="6">'факт КЛ и ВЛ'!$A$1:$N$14</definedName>
  </definedNames>
  <calcPr calcId="144525"/>
</workbook>
</file>

<file path=xl/calcChain.xml><?xml version="1.0" encoding="utf-8"?>
<calcChain xmlns="http://schemas.openxmlformats.org/spreadsheetml/2006/main">
  <c r="C15" i="13" l="1"/>
  <c r="D19" i="13"/>
  <c r="C19" i="13"/>
  <c r="D17" i="13"/>
  <c r="D7" i="13"/>
  <c r="E19" i="13" l="1"/>
  <c r="G24" i="24"/>
  <c r="G20" i="24"/>
  <c r="G19" i="24"/>
  <c r="G18" i="24"/>
  <c r="G16" i="24"/>
  <c r="G15" i="24"/>
  <c r="G21" i="24" s="1"/>
  <c r="G22" i="24" s="1"/>
  <c r="G23" i="24" s="1"/>
  <c r="G25" i="24" s="1"/>
  <c r="H32" i="23"/>
  <c r="G28" i="23"/>
  <c r="H28" i="23" s="1"/>
  <c r="G27" i="23"/>
  <c r="H27" i="23" s="1"/>
  <c r="G26" i="23"/>
  <c r="H26" i="23" s="1"/>
  <c r="G25" i="23"/>
  <c r="H25" i="23" s="1"/>
  <c r="G24" i="23"/>
  <c r="H24" i="23" s="1"/>
  <c r="G23" i="23"/>
  <c r="H23" i="23" s="1"/>
  <c r="G22" i="23"/>
  <c r="H22" i="23" s="1"/>
  <c r="G21" i="23"/>
  <c r="H21" i="23" s="1"/>
  <c r="G20" i="23"/>
  <c r="H20" i="23" s="1"/>
  <c r="G19" i="23"/>
  <c r="H19" i="23" s="1"/>
  <c r="H18" i="23"/>
  <c r="H17" i="23"/>
  <c r="H16" i="23"/>
  <c r="H15" i="23"/>
  <c r="G34" i="22"/>
  <c r="G30" i="22"/>
  <c r="G29" i="22"/>
  <c r="G27" i="22"/>
  <c r="G26" i="22"/>
  <c r="G24" i="22"/>
  <c r="G23" i="22"/>
  <c r="G21" i="22"/>
  <c r="G20" i="22"/>
  <c r="G19" i="22"/>
  <c r="G17" i="22"/>
  <c r="G31" i="22" s="1"/>
  <c r="G32" i="22" s="1"/>
  <c r="G33" i="22" s="1"/>
  <c r="G16" i="22"/>
  <c r="J5" i="14"/>
  <c r="F5" i="14"/>
  <c r="G35" i="22" l="1"/>
  <c r="C7" i="13"/>
  <c r="E7" i="13" s="1"/>
  <c r="H29" i="23"/>
  <c r="H30" i="23" s="1"/>
  <c r="H31" i="23" s="1"/>
  <c r="N10" i="15"/>
  <c r="D10" i="13" s="1"/>
  <c r="C10" i="13" s="1"/>
  <c r="N9" i="15"/>
  <c r="D11" i="13" s="1"/>
  <c r="C11" i="13" s="1"/>
  <c r="N6" i="15"/>
  <c r="D12" i="13" s="1"/>
  <c r="C12" i="13" s="1"/>
  <c r="N5" i="15"/>
  <c r="D13" i="13" s="1"/>
  <c r="C13" i="13" s="1"/>
  <c r="J10" i="15"/>
  <c r="J9" i="15"/>
  <c r="J6" i="15"/>
  <c r="J5" i="15"/>
  <c r="F10" i="15"/>
  <c r="F9" i="15"/>
  <c r="F6" i="15"/>
  <c r="F5" i="15"/>
  <c r="H33" i="23" l="1"/>
  <c r="C17" i="13"/>
  <c r="E17" i="13" s="1"/>
  <c r="C5" i="16"/>
  <c r="D15" i="7" l="1"/>
  <c r="D12" i="7" s="1"/>
  <c r="D21" i="7"/>
  <c r="C21" i="7"/>
  <c r="D7" i="7" l="1"/>
  <c r="D28" i="7" s="1"/>
  <c r="C15" i="7"/>
  <c r="C12" i="7" s="1"/>
  <c r="C7" i="7" s="1"/>
  <c r="C28" i="7" s="1"/>
</calcChain>
</file>

<file path=xl/sharedStrings.xml><?xml version="1.0" encoding="utf-8"?>
<sst xmlns="http://schemas.openxmlformats.org/spreadsheetml/2006/main" count="541" uniqueCount="235">
  <si>
    <t>N п/п</t>
  </si>
  <si>
    <t>Показатели</t>
  </si>
  <si>
    <t>Расходы по выполнению мероприятий по технологическому присоединению, всего</t>
  </si>
  <si>
    <t>1.1.</t>
  </si>
  <si>
    <t>1.2.</t>
  </si>
  <si>
    <t>Энергия на хозяйственные нужды</t>
  </si>
  <si>
    <t>1.3.</t>
  </si>
  <si>
    <t>Оплата труда ППП</t>
  </si>
  <si>
    <t>1.4.</t>
  </si>
  <si>
    <t>Отчисления на страховые взносы</t>
  </si>
  <si>
    <t>1.5.</t>
  </si>
  <si>
    <t>Прочие расходы всего, в том числе:</t>
  </si>
  <si>
    <t>1.5.1.</t>
  </si>
  <si>
    <t>1.5.2.</t>
  </si>
  <si>
    <t>1.6.</t>
  </si>
  <si>
    <t>2.</t>
  </si>
  <si>
    <t>Расходы на строительство объектов электросетевого хозяйства - от существующих объектов электросетевого хозяйства до присоединяемых энергопринимающих устройств и (или) объектов электроэнергетики</t>
  </si>
  <si>
    <t>3.</t>
  </si>
  <si>
    <t>Выпадающие доходы/экономия средств</t>
  </si>
  <si>
    <t>4.</t>
  </si>
  <si>
    <t>Необходимая валовая выручка (сумма п. 1 - 3)</t>
  </si>
  <si>
    <t>Расчет</t>
  </si>
  <si>
    <t>Ставка за единицу максимальной мощности на осуществение организационных мероприятий</t>
  </si>
  <si>
    <t>Обозначение</t>
  </si>
  <si>
    <t>С2</t>
  </si>
  <si>
    <t>Подготовка и выдача сетевой организацией технических условий Заявителя (ТУ)</t>
  </si>
  <si>
    <t>С1</t>
  </si>
  <si>
    <t>С1.1</t>
  </si>
  <si>
    <t>С1.2</t>
  </si>
  <si>
    <t>С1.3</t>
  </si>
  <si>
    <t>С1.4</t>
  </si>
  <si>
    <t>Фактические действия по присоединению и обеспечению работы Устройств в электрической сети</t>
  </si>
  <si>
    <t>С3</t>
  </si>
  <si>
    <t>С4</t>
  </si>
  <si>
    <t>Х</t>
  </si>
  <si>
    <t>Выполнение сетевой организацией мероприятий, связанных со строительством "последней мили"</t>
  </si>
  <si>
    <t>Наименование мероприятий</t>
  </si>
  <si>
    <t>№ п/п</t>
  </si>
  <si>
    <t>3.1</t>
  </si>
  <si>
    <t>3.2</t>
  </si>
  <si>
    <t>3.3</t>
  </si>
  <si>
    <t>3.4</t>
  </si>
  <si>
    <t>3.5</t>
  </si>
  <si>
    <t>4</t>
  </si>
  <si>
    <t>5</t>
  </si>
  <si>
    <t>строительство воздушных линий</t>
  </si>
  <si>
    <t>6</t>
  </si>
  <si>
    <t>Приложение №2</t>
  </si>
  <si>
    <t>Разбивка НВВ согласно приложения №1 по каждому мероприятию,         (руб.)</t>
  </si>
  <si>
    <t>Объем максимальной мощности,                 ( кВт)</t>
  </si>
  <si>
    <t>Ставки для расчета платы по каждому мероприятию, (руб./кВт)</t>
  </si>
  <si>
    <t>Подготовка и выдача сетевой организацией технических условий Заявителю (ТУ)</t>
  </si>
  <si>
    <t>2</t>
  </si>
  <si>
    <t>Разработка сетевой организацией проектной документации по строительству "последней мили"</t>
  </si>
  <si>
    <t>строительство пунктов секционирования</t>
  </si>
  <si>
    <t>строительство комплектных трансформаторных подстанций (КТП), распределительных трансформаторных подстанций (РТП) с уровнем напряжения до 35 кВ</t>
  </si>
  <si>
    <t>строительство центров питания, подстанций классом напряжения 35 кВ и выше (ПС)</t>
  </si>
  <si>
    <t>Проверка сетевой организацией выполнения Заявителем ТУ</t>
  </si>
  <si>
    <t>Участие в осмотре должностным лицом Ростехнадзора присоединяемых энергопринимающих устройств Заявителя</t>
  </si>
  <si>
    <t>Вспомогальные материалы</t>
  </si>
  <si>
    <t xml:space="preserve">- работы и услуги производственного характера </t>
  </si>
  <si>
    <t xml:space="preserve">- налоги и сборы, уменьшающие налогооблагаемую базу на прибыль организаций, всего </t>
  </si>
  <si>
    <t>1.5.3.</t>
  </si>
  <si>
    <t>- работы и услуги непроизводственного характера, в т.ч.:</t>
  </si>
  <si>
    <t>1.5.3.1.</t>
  </si>
  <si>
    <t xml:space="preserve">услуги связи </t>
  </si>
  <si>
    <t>1.5.3.2.</t>
  </si>
  <si>
    <t xml:space="preserve">расходы на охрану и пожарную безопасность </t>
  </si>
  <si>
    <t>1.5.3.3.</t>
  </si>
  <si>
    <t xml:space="preserve">расходы на информационное обслуживание, консультационные и юридические услуги </t>
  </si>
  <si>
    <t>1.5.3.4.</t>
  </si>
  <si>
    <t xml:space="preserve">плата за аренду имущества </t>
  </si>
  <si>
    <t>1.5.3.5.</t>
  </si>
  <si>
    <t xml:space="preserve">другие прочие расходы, связанные с производством и реализацией </t>
  </si>
  <si>
    <t xml:space="preserve">Внереализационные расходы, всего </t>
  </si>
  <si>
    <t>1.6.1.</t>
  </si>
  <si>
    <t xml:space="preserve">- расходы на услуги банков </t>
  </si>
  <si>
    <t>1.6.2.</t>
  </si>
  <si>
    <t xml:space="preserve">- % за пользование кредитом </t>
  </si>
  <si>
    <t>1.6.3.</t>
  </si>
  <si>
    <t xml:space="preserve">- прочие обоснованные расходы </t>
  </si>
  <si>
    <t>1.6.4.</t>
  </si>
  <si>
    <t>- денежные выплаты социального характера (по Коллективному договору)</t>
  </si>
  <si>
    <t>(тыс. руб., без НДС)</t>
  </si>
  <si>
    <t>Ожидаемые данные за текущий период</t>
  </si>
  <si>
    <t>Плановые показатели на следующий период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</si>
  <si>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</si>
  <si>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</si>
  <si>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</si>
  <si>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Фактические расходы на строительство подстанций за 3 предыдущих года 
(тыс. рублей)</t>
  </si>
  <si>
    <t>Объем мощности, введенной в основные фонды за 3 предыдущих года 
(кВт)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</si>
  <si>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</si>
  <si>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</si>
  <si>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</si>
  <si>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</si>
  <si>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</si>
  <si>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</si>
  <si>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</si>
  <si>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
(тыс. рублей)</t>
  </si>
  <si>
    <t>среднее за 3 года</t>
  </si>
  <si>
    <t>КЛ-10 (6) кВ</t>
  </si>
  <si>
    <t>Наименование ставки</t>
  </si>
  <si>
    <t>Стандартизированная ставка в ценах периода регулирования в расчете на единицу максимальной мощности (руб./кВт)</t>
  </si>
  <si>
    <t>Стоимость мероприятий по подготовке и выдаче сетевой организацией ТУ</t>
  </si>
  <si>
    <t>Стоимость мероприятий по проверке сетевой организацией выполнения Заявителем ТУ</t>
  </si>
  <si>
    <t>Стоимость мероприятий на 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</t>
  </si>
  <si>
    <t>Стоимость мероприятий по фактическому присоединению и обеспечению работы Устройств в электрической сети</t>
  </si>
  <si>
    <t>Уровень напряжения - НН (0,4 кВ и ниже)</t>
  </si>
  <si>
    <t>Ставки по мероприятиям "последней мили"</t>
  </si>
  <si>
    <t xml:space="preserve">Расходы на строительство (в ценах 2001 года) </t>
  </si>
  <si>
    <t xml:space="preserve">для Заявителей, за исключением Заявителй с присоединяемой мощностью до 150 кВт включительно (с учетом ранее присоединенной мощностью) </t>
  </si>
  <si>
    <t xml:space="preserve">для Заявителей с присоединяемой мощностью до 150 кВт включительно (с учетом ранее присоединенной мощностью) </t>
  </si>
  <si>
    <t>Стандартизированная тарифная ставка на покрытие расходов на строительство воздушных линий в расчете на 1 км линий (руб/км):</t>
  </si>
  <si>
    <t>ВЛИ-0,4 кВ</t>
  </si>
  <si>
    <t>Стандартизированная тарифная ставка на покрытие расходов на строительство кабельных  линий в расчете на 1 км линий (руб/км):</t>
  </si>
  <si>
    <t>КЛ-0,4 кВ</t>
  </si>
  <si>
    <t>Стандартизированная тарифная ставка на покрытие расходов на строительство комплексных трансформаторных подстанций в расчете на 1 кВт (руб/кВт):</t>
  </si>
  <si>
    <t>  </t>
  </si>
  <si>
    <t>Уровень напряжения – СН2 (6-20 кВ)</t>
  </si>
  <si>
    <t xml:space="preserve">ВЛЗ-10 кВ </t>
  </si>
  <si>
    <t>Стандартизированная тарифная ставка на покрытие расходов на строительство кабельных линий в расчете на 1 км линий (руб/км):</t>
  </si>
  <si>
    <t>№/№</t>
  </si>
  <si>
    <t>Мероприятия технологического присоединения</t>
  </si>
  <si>
    <t>уровень напряжения НН (0,4 кВт и ниже)</t>
  </si>
  <si>
    <t>уровень напряжения СН 2 (20-1 кВ)</t>
  </si>
  <si>
    <t>Выполнение  сетевой организацией, мероприятий, связанных со строительством "последней мили"</t>
  </si>
  <si>
    <t>3.1.</t>
  </si>
  <si>
    <t>3.2.</t>
  </si>
  <si>
    <t>строительство кабельных линий</t>
  </si>
  <si>
    <t>3.3.</t>
  </si>
  <si>
    <t>3.4.</t>
  </si>
  <si>
    <t>Строительство комплектных трансформаторных подстанций (КТП) с уровнем напряжения до 35 кВ</t>
  </si>
  <si>
    <t>3.5.</t>
  </si>
  <si>
    <t>строительство центров питания, подстанций уровнем напряжения 35 кВ и выше (ПС)</t>
  </si>
  <si>
    <t>Участие в осмотре должностым лицом Ростехнадзора присоединяемых Устройств Заявителя</t>
  </si>
  <si>
    <t>(руб., без учета НДС)</t>
  </si>
  <si>
    <t>для Заявителей с присоединяемой мощностью до 150 кВт включительно (с учетом ранее присоединенной мощностью)</t>
  </si>
  <si>
    <t>1.1</t>
  </si>
  <si>
    <t>1.2</t>
  </si>
  <si>
    <t>35 кВ и выше</t>
  </si>
  <si>
    <t>в том числе
льготная категория &lt;*&gt;</t>
  </si>
  <si>
    <t>Количество заявок (штук)</t>
  </si>
  <si>
    <t>Максимальная мощность (кВт)</t>
  </si>
  <si>
    <t>Категория заявителей</t>
  </si>
  <si>
    <t>От 15 до 150 кВт - всего:</t>
  </si>
  <si>
    <t xml:space="preserve">До 15 кВт - всего:
</t>
  </si>
  <si>
    <t>&lt;*&gt; Заявители, оплачивающие технологическое присоединение своих энергопринимающих устройств в размере не более 550 рублей.</t>
  </si>
  <si>
    <t xml:space="preserve">От 150 кВт до 670 кВт - всего:
</t>
  </si>
  <si>
    <t>От 670 кВт до 8900 кВт - всего:</t>
  </si>
  <si>
    <t>в том числе
по индивидуальному проекту:</t>
  </si>
  <si>
    <t>Наименование работ</t>
  </si>
  <si>
    <t>Затраты труда, 
чел/час 
(маш.час.)</t>
  </si>
  <si>
    <t>Часовая оплата, 
руб.</t>
  </si>
  <si>
    <t>Стоимость работ, 
руб.</t>
  </si>
  <si>
    <t>"Утверждаю"</t>
  </si>
  <si>
    <t>Калькуляция 1</t>
  </si>
  <si>
    <t>из расчета на 1 заявку (договор)</t>
  </si>
  <si>
    <t>1.3</t>
  </si>
  <si>
    <t>1.4</t>
  </si>
  <si>
    <t>ИТОГО</t>
  </si>
  <si>
    <t>Калькуляция 2</t>
  </si>
  <si>
    <t>Калькуляция 3</t>
  </si>
  <si>
    <t>КТП 100-6-10/0,4 кВ</t>
  </si>
  <si>
    <t>КТП 160-6-10/0,4 кВ</t>
  </si>
  <si>
    <t>КТП 250-6-10/0,4 кВ</t>
  </si>
  <si>
    <t>КТП 400-6-10/0,4 кВ</t>
  </si>
  <si>
    <t>КТП 630-6-10/0,4 кВ</t>
  </si>
  <si>
    <t>КТП 1000-6-10/0,4 кВ</t>
  </si>
  <si>
    <t>двухтрансформаторная КТП 100-6-10/0,4 кВ</t>
  </si>
  <si>
    <t>двухтрансформаторная КТП 160-6-10/0,4 кВ</t>
  </si>
  <si>
    <t>двухтрансформаторная КТП 250-6-10/0,4 кВ</t>
  </si>
  <si>
    <t>двухтрансформаторная КТП 400-6-10/0,4 кВ</t>
  </si>
  <si>
    <t>двухтрансформаторная КТП 630-6-10/0,4 кВ</t>
  </si>
  <si>
    <t>двухтрансформаторная КТП 1000-6-10/0,4 кВ</t>
  </si>
  <si>
    <t>Главный инженер</t>
  </si>
  <si>
    <t>_______________________ В.Г. Ойкин</t>
  </si>
  <si>
    <t>Подготовка технических условий для заключения договора технологического присоединения</t>
  </si>
  <si>
    <t>Начальник службы по эксплатации и ремонту распределительных сетей ф-ла</t>
  </si>
  <si>
    <t>Начальник производственной службы ф-ла</t>
  </si>
  <si>
    <t>Службы новых присоединений ф-ла</t>
  </si>
  <si>
    <t>Начальник службы</t>
  </si>
  <si>
    <t>Мастер службы</t>
  </si>
  <si>
    <t>Электромонтер по эксплатации распред.сетей (4 разряд)</t>
  </si>
  <si>
    <t>Производственно-технический отдел ф-ла</t>
  </si>
  <si>
    <t>Начальник отдела</t>
  </si>
  <si>
    <t>Ведущий инженер</t>
  </si>
  <si>
    <t>Отдел технических присоединений</t>
  </si>
  <si>
    <t>Инженер</t>
  </si>
  <si>
    <t>Согласование и утвержедение технических условий</t>
  </si>
  <si>
    <t>Заместитель главного инженера</t>
  </si>
  <si>
    <t>Накладные расходы 81% ( письмо ГАУ "Саратовский РЦЭС" №654-К от 18.05.2011)</t>
  </si>
  <si>
    <t>Эксплуатация машин (УАЗ)</t>
  </si>
  <si>
    <t>1.5</t>
  </si>
  <si>
    <t>Исполнитель</t>
  </si>
  <si>
    <t>Подготовка проектной документации к согласованию</t>
  </si>
  <si>
    <t>Инженер ПТО</t>
  </si>
  <si>
    <t>Согласование проектной документации</t>
  </si>
  <si>
    <t>Вед. Инженер ПТО</t>
  </si>
  <si>
    <t>Рассмотрение заявки абонента на включение</t>
  </si>
  <si>
    <t>Начальник ПТО ф-ла</t>
  </si>
  <si>
    <t>Ознакомление с ТУ и проектной документацией</t>
  </si>
  <si>
    <t>Инспектор</t>
  </si>
  <si>
    <t>Осмотр точки подключения и предварительное описание с составлением схемы подключения</t>
  </si>
  <si>
    <t>Составление перечня замечаний по подключению и выдачи предписания устранению недостатков</t>
  </si>
  <si>
    <t>Установка оперативной надписи на рубильник и закрепление бирки на КЛ</t>
  </si>
  <si>
    <t>Осмотр ЛЭП на соответствие проекту</t>
  </si>
  <si>
    <t>Осмотр ВУ на соответствие проекту ПУЭ</t>
  </si>
  <si>
    <t>Уточнение селективности защиты и наличие УЗО</t>
  </si>
  <si>
    <t>Осмотр расчетного комплекса учета и соответствие его проекту, ПУЭ и используемой мощности</t>
  </si>
  <si>
    <t>Осмотр наличия контура заземления, соответствие его проекту и выполнение монтажных работ</t>
  </si>
  <si>
    <t>Оформление справки о выполнении ТУ</t>
  </si>
  <si>
    <t>Проезд инспектора по проезду у месту проведения работ</t>
  </si>
  <si>
    <t>Рассмотрение заявки на включение</t>
  </si>
  <si>
    <t>Начальник службы тех. присоединений</t>
  </si>
  <si>
    <t>мастер службы тех.присоединений</t>
  </si>
  <si>
    <t>1.6</t>
  </si>
  <si>
    <t>Диспетчер ОДС</t>
  </si>
  <si>
    <t>НН</t>
  </si>
  <si>
    <r>
      <t xml:space="preserve">строительство воздушных  линий,
</t>
    </r>
    <r>
      <rPr>
        <i/>
        <sz val="10"/>
        <rFont val="Times New Roman"/>
        <family val="1"/>
        <charset val="204"/>
      </rPr>
      <t>в том числе СН2</t>
    </r>
  </si>
  <si>
    <r>
      <t xml:space="preserve">строительство кабельных  линий,
</t>
    </r>
    <r>
      <rPr>
        <i/>
        <sz val="10"/>
        <rFont val="Times New Roman"/>
        <family val="1"/>
        <charset val="204"/>
      </rPr>
      <t>в том числе СН2</t>
    </r>
  </si>
  <si>
    <t>необходимой валовой выручки АО "Облкоммунэнерго" на 2017 год по  технологическому присоединению</t>
  </si>
  <si>
    <t>Стоимость мероприятий, осуществляемых АО "Облкоммунэнерго" при технологическом присоединении единицы мощности (1кВт), на 2016 год</t>
  </si>
  <si>
    <t xml:space="preserve">Размер стандартизированных ставок  для определения платы за технологическое присоединение к электрическим сетям АО "Облкоммунэнерго" для Заявителей - физических и юридических лиц в целях технологического присоединения по одному источнику электроснабжения  энергопринимающих устройств, максимальная мощность которых составляет менее 8900 кВт (с учетом ранее присоединенной мощности) на уровне напряжения ниже 35 кВ </t>
  </si>
  <si>
    <t xml:space="preserve">Размер ставок за единицу максимальной мощности (руб/кВт) для определения платы за технологическое присоединение к электрическим сетям АО "Облкоммунэнерго" для Заявителей - физических и юридических лиц в целях технологического присоединения по одному источнику электроснабжения  энергопринимающих устройств, максимальная мощность которых составляет менее 8900 кВт (с учетом ранее присоединенной мощности) на уровне напряжения ниже 35 кВ </t>
  </si>
  <si>
    <t>Сведения о количестве технологических присоединений АО "Облкоммунэнерго"
за 3 предыдущих года и планируемых на 2017 год</t>
  </si>
  <si>
    <t>план на 2017г.</t>
  </si>
  <si>
    <t>ФАКТИЧЕСКИЕ СРЕДНИЕ ДАННЫЕ
о присоединенных объемах максимальной мощности за 3 предыдущих года по каждому мероприятию
АО "Облкоммунэнерго"
(наименование сетевой организации)</t>
  </si>
  <si>
    <t>ФАКТИЧЕСКИЕ СРЕДНИЕ ДАННЫЕ
о длине линий электропередачи и об объемах максимальной мощности построенных объектов за 3 предыдущих года
АО "Облкоммунэнерго"
(наименование сетевой организации)</t>
  </si>
  <si>
    <t>Генеральный директор 
АО "Облкоммунэнерго"</t>
  </si>
  <si>
    <t>"______"__________________ 2016 г.</t>
  </si>
  <si>
    <t>на подготовку и выдачу технических условий и договора об осуществлении технологического присоединения энергопринимающих устройств к электрическим сетям 
АО "Облкоммунэнерго" на 2017 год</t>
  </si>
  <si>
    <t>на проведение проверки выполнения технических условий заявителя по технологическому присоединению энергопринимающих устройств к электрическим сетям АО "Облкоммунэнерго" на 2017 год</t>
  </si>
  <si>
    <t>на выполнение фактических действий по технологическому присоединению энергопринимающих устройств к электрическим сетям 
АО "Облкоммунэнерго" на 2017 год</t>
  </si>
  <si>
    <t>Генеральный директор АО "Облкоммунэнерго"</t>
  </si>
  <si>
    <t>В.Г. Ойкин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</si>
</sst>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26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99">
    <xf numFmtId="0" fontId="0" fillId="0" borderId="0" xfId="0"/>
    <xf numFmtId="0" fontId="1" fillId="0" borderId="0" xfId="0" applyFont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0" fillId="0" borderId="0" xfId="0" applyNumberFormat="1"/>
    <xf numFmtId="0" fontId="7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10" fillId="0" borderId="0" xfId="2" applyFont="1" applyAlignment="1">
      <alignment horizont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vertical="center" wrapText="1"/>
    </xf>
    <xf numFmtId="164" fontId="11" fillId="0" borderId="2" xfId="2" applyNumberFormat="1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wrapText="1"/>
    </xf>
    <xf numFmtId="49" fontId="11" fillId="0" borderId="2" xfId="2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wrapText="1"/>
    </xf>
    <xf numFmtId="4" fontId="10" fillId="0" borderId="2" xfId="2" applyNumberFormat="1" applyFont="1" applyFill="1" applyBorder="1" applyAlignment="1">
      <alignment horizontal="center" vertical="center" wrapText="1"/>
    </xf>
    <xf numFmtId="49" fontId="11" fillId="0" borderId="6" xfId="2" applyNumberFormat="1" applyFont="1" applyFill="1" applyBorder="1" applyAlignment="1">
      <alignment horizontal="center" vertical="center" wrapText="1"/>
    </xf>
    <xf numFmtId="164" fontId="11" fillId="2" borderId="2" xfId="2" applyNumberFormat="1" applyFont="1" applyFill="1" applyBorder="1" applyAlignment="1">
      <alignment horizontal="center" vertical="center" wrapText="1"/>
    </xf>
    <xf numFmtId="4" fontId="11" fillId="0" borderId="2" xfId="2" applyNumberFormat="1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14" fillId="0" borderId="0" xfId="0" applyFont="1" applyAlignment="1">
      <alignment horizontal="right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2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 wrapText="1"/>
    </xf>
    <xf numFmtId="0" fontId="0" fillId="0" borderId="11" xfId="0" applyBorder="1"/>
    <xf numFmtId="0" fontId="0" fillId="0" borderId="14" xfId="0" applyBorder="1"/>
    <xf numFmtId="0" fontId="0" fillId="0" borderId="19" xfId="0" applyBorder="1"/>
    <xf numFmtId="0" fontId="0" fillId="0" borderId="23" xfId="0" applyBorder="1"/>
    <xf numFmtId="0" fontId="0" fillId="0" borderId="15" xfId="0" applyBorder="1" applyAlignment="1">
      <alignment horizontal="center" vertical="center" wrapText="1"/>
    </xf>
    <xf numFmtId="0" fontId="0" fillId="0" borderId="1" xfId="0" applyBorder="1"/>
    <xf numFmtId="49" fontId="18" fillId="0" borderId="2" xfId="1" applyNumberFormat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7" fillId="0" borderId="0" xfId="1" applyFont="1" applyAlignment="1"/>
    <xf numFmtId="0" fontId="1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3" xfId="0" applyNumberFormat="1" applyBorder="1" applyAlignment="1">
      <alignment horizontal="center" vertical="center"/>
    </xf>
    <xf numFmtId="3" fontId="0" fillId="0" borderId="18" xfId="0" applyNumberForma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22" xfId="0" applyNumberFormat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12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17" fillId="0" borderId="0" xfId="1" applyFont="1"/>
    <xf numFmtId="0" fontId="0" fillId="0" borderId="0" xfId="0" applyBorder="1"/>
    <xf numFmtId="0" fontId="17" fillId="0" borderId="0" xfId="1" applyFont="1" applyAlignment="1">
      <alignment horizontal="right"/>
    </xf>
    <xf numFmtId="49" fontId="11" fillId="0" borderId="0" xfId="1" applyNumberFormat="1" applyFont="1"/>
    <xf numFmtId="0" fontId="11" fillId="0" borderId="0" xfId="1" applyFont="1"/>
    <xf numFmtId="0" fontId="5" fillId="0" borderId="0" xfId="0" applyFont="1"/>
    <xf numFmtId="0" fontId="18" fillId="0" borderId="0" xfId="1" applyFont="1" applyAlignment="1"/>
    <xf numFmtId="49" fontId="17" fillId="0" borderId="0" xfId="1" applyNumberFormat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49" fontId="5" fillId="0" borderId="0" xfId="0" applyNumberFormat="1" applyFont="1"/>
    <xf numFmtId="49" fontId="18" fillId="0" borderId="2" xfId="1" applyNumberFormat="1" applyFont="1" applyBorder="1" applyAlignment="1">
      <alignment horizontal="center"/>
    </xf>
    <xf numFmtId="0" fontId="18" fillId="0" borderId="2" xfId="1" applyFont="1" applyBorder="1" applyAlignment="1">
      <alignment horizontal="center"/>
    </xf>
    <xf numFmtId="0" fontId="18" fillId="0" borderId="24" xfId="1" applyFont="1" applyFill="1" applyBorder="1" applyAlignment="1">
      <alignment horizontal="center"/>
    </xf>
    <xf numFmtId="49" fontId="18" fillId="0" borderId="2" xfId="1" applyNumberFormat="1" applyFont="1" applyBorder="1" applyAlignment="1">
      <alignment horizontal="center" vertical="center"/>
    </xf>
    <xf numFmtId="0" fontId="18" fillId="0" borderId="2" xfId="1" applyFont="1" applyBorder="1" applyAlignment="1">
      <alignment horizontal="left" vertical="center" wrapText="1"/>
    </xf>
    <xf numFmtId="0" fontId="18" fillId="0" borderId="2" xfId="1" applyFont="1" applyBorder="1" applyAlignment="1">
      <alignment horizontal="center" vertical="center"/>
    </xf>
    <xf numFmtId="2" fontId="18" fillId="0" borderId="2" xfId="1" applyNumberFormat="1" applyFont="1" applyBorder="1" applyAlignment="1">
      <alignment horizontal="center" vertical="center"/>
    </xf>
    <xf numFmtId="49" fontId="18" fillId="0" borderId="2" xfId="1" applyNumberFormat="1" applyFont="1" applyBorder="1" applyAlignment="1">
      <alignment horizontal="left" vertical="center" wrapText="1"/>
    </xf>
    <xf numFmtId="49" fontId="18" fillId="0" borderId="2" xfId="1" applyNumberFormat="1" applyFont="1" applyBorder="1" applyAlignment="1">
      <alignment vertical="center" wrapText="1"/>
    </xf>
    <xf numFmtId="49" fontId="19" fillId="0" borderId="2" xfId="1" applyNumberFormat="1" applyFont="1" applyBorder="1" applyAlignment="1">
      <alignment horizontal="left" vertical="center" wrapText="1"/>
    </xf>
    <xf numFmtId="165" fontId="17" fillId="0" borderId="2" xfId="1" applyNumberFormat="1" applyFont="1" applyBorder="1" applyAlignment="1">
      <alignment horizontal="center" vertical="center"/>
    </xf>
    <xf numFmtId="166" fontId="17" fillId="0" borderId="2" xfId="1" applyNumberFormat="1" applyFont="1" applyFill="1" applyBorder="1" applyAlignment="1">
      <alignment horizontal="center" vertical="center"/>
    </xf>
    <xf numFmtId="2" fontId="17" fillId="0" borderId="2" xfId="1" applyNumberFormat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2" fontId="17" fillId="0" borderId="2" xfId="1" applyNumberFormat="1" applyFont="1" applyFill="1" applyBorder="1" applyAlignment="1">
      <alignment horizontal="center" vertical="center" wrapText="1"/>
    </xf>
    <xf numFmtId="2" fontId="18" fillId="0" borderId="2" xfId="1" applyNumberFormat="1" applyFont="1" applyFill="1" applyBorder="1" applyAlignment="1">
      <alignment horizontal="center" vertical="center" wrapText="1"/>
    </xf>
    <xf numFmtId="49" fontId="17" fillId="0" borderId="2" xfId="1" applyNumberFormat="1" applyFont="1" applyBorder="1" applyAlignment="1">
      <alignment vertical="center"/>
    </xf>
    <xf numFmtId="2" fontId="0" fillId="0" borderId="0" xfId="0" applyNumberFormat="1"/>
    <xf numFmtId="0" fontId="18" fillId="0" borderId="2" xfId="1" applyFont="1" applyFill="1" applyBorder="1" applyAlignment="1">
      <alignment horizontal="center" vertical="center"/>
    </xf>
    <xf numFmtId="2" fontId="18" fillId="0" borderId="2" xfId="1" applyNumberFormat="1" applyFont="1" applyFill="1" applyBorder="1" applyAlignment="1">
      <alignment horizontal="center" vertical="center"/>
    </xf>
    <xf numFmtId="165" fontId="18" fillId="0" borderId="2" xfId="1" applyNumberFormat="1" applyFont="1" applyFill="1" applyBorder="1" applyAlignment="1">
      <alignment horizontal="center" vertical="center"/>
    </xf>
    <xf numFmtId="166" fontId="18" fillId="0" borderId="2" xfId="1" applyNumberFormat="1" applyFont="1" applyFill="1" applyBorder="1" applyAlignment="1">
      <alignment horizontal="center" vertical="center"/>
    </xf>
    <xf numFmtId="165" fontId="18" fillId="0" borderId="2" xfId="1" applyNumberFormat="1" applyFont="1" applyBorder="1" applyAlignment="1">
      <alignment horizontal="center" vertical="center"/>
    </xf>
    <xf numFmtId="0" fontId="17" fillId="0" borderId="2" xfId="1" applyFont="1" applyBorder="1" applyAlignment="1">
      <alignment vertical="center"/>
    </xf>
    <xf numFmtId="49" fontId="17" fillId="0" borderId="2" xfId="1" applyNumberFormat="1" applyFont="1" applyBorder="1" applyAlignment="1">
      <alignment horizontal="left" vertical="center" wrapText="1"/>
    </xf>
    <xf numFmtId="0" fontId="20" fillId="0" borderId="0" xfId="1" applyFont="1"/>
    <xf numFmtId="0" fontId="21" fillId="0" borderId="0" xfId="1" applyFont="1"/>
    <xf numFmtId="2" fontId="22" fillId="0" borderId="0" xfId="1" applyNumberFormat="1" applyFont="1" applyAlignment="1">
      <alignment horizontal="center" vertical="center"/>
    </xf>
    <xf numFmtId="2" fontId="20" fillId="0" borderId="0" xfId="1" applyNumberFormat="1" applyFont="1" applyAlignment="1">
      <alignment horizontal="center"/>
    </xf>
    <xf numFmtId="0" fontId="18" fillId="0" borderId="0" xfId="1" applyFont="1"/>
    <xf numFmtId="2" fontId="17" fillId="0" borderId="0" xfId="1" applyNumberFormat="1" applyFont="1" applyAlignment="1">
      <alignment horizontal="center" vertical="center"/>
    </xf>
    <xf numFmtId="2" fontId="18" fillId="0" borderId="0" xfId="1" applyNumberFormat="1" applyFont="1"/>
    <xf numFmtId="0" fontId="23" fillId="0" borderId="0" xfId="1" applyFont="1" applyAlignment="1"/>
    <xf numFmtId="0" fontId="23" fillId="0" borderId="0" xfId="1" applyFont="1"/>
    <xf numFmtId="0" fontId="23" fillId="0" borderId="0" xfId="1" applyFont="1" applyBorder="1" applyAlignment="1"/>
    <xf numFmtId="0" fontId="17" fillId="0" borderId="0" xfId="1" applyFont="1" applyAlignment="1">
      <alignment horizontal="left" wrapText="1"/>
    </xf>
    <xf numFmtId="49" fontId="18" fillId="0" borderId="24" xfId="1" applyNumberFormat="1" applyFont="1" applyFill="1" applyBorder="1" applyAlignment="1">
      <alignment horizontal="left" vertical="center" wrapText="1"/>
    </xf>
    <xf numFmtId="165" fontId="17" fillId="0" borderId="2" xfId="1" applyNumberFormat="1" applyFont="1" applyFill="1" applyBorder="1" applyAlignment="1">
      <alignment horizontal="center" vertical="center"/>
    </xf>
    <xf numFmtId="2" fontId="17" fillId="0" borderId="2" xfId="1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3" fontId="0" fillId="0" borderId="0" xfId="0" applyNumberFormat="1"/>
    <xf numFmtId="165" fontId="0" fillId="0" borderId="2" xfId="0" applyNumberFormat="1" applyBorder="1" applyAlignment="1">
      <alignment vertical="center"/>
    </xf>
    <xf numFmtId="0" fontId="0" fillId="0" borderId="0" xfId="0" applyAlignment="1">
      <alignment horizontal="right" wrapText="1"/>
    </xf>
    <xf numFmtId="0" fontId="6" fillId="0" borderId="0" xfId="0" applyFont="1" applyAlignment="1">
      <alignment horizontal="center" wrapText="1"/>
    </xf>
    <xf numFmtId="0" fontId="8" fillId="0" borderId="1" xfId="0" applyFont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7" fillId="0" borderId="0" xfId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17" fillId="0" borderId="0" xfId="1" applyFont="1" applyAlignment="1">
      <alignment horizontal="center"/>
    </xf>
    <xf numFmtId="0" fontId="5" fillId="0" borderId="0" xfId="0" applyFont="1" applyAlignment="1"/>
    <xf numFmtId="0" fontId="17" fillId="0" borderId="0" xfId="1" applyFont="1" applyAlignment="1">
      <alignment horizontal="center" vertical="center" wrapText="1"/>
    </xf>
    <xf numFmtId="0" fontId="23" fillId="0" borderId="0" xfId="1" applyFont="1" applyBorder="1" applyAlignment="1"/>
    <xf numFmtId="0" fontId="18" fillId="0" borderId="0" xfId="1" applyFont="1" applyAlignment="1"/>
    <xf numFmtId="0" fontId="23" fillId="0" borderId="0" xfId="1" applyFont="1" applyAlignment="1"/>
    <xf numFmtId="0" fontId="7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25" fillId="0" borderId="1" xfId="0" applyFont="1" applyBorder="1"/>
    <xf numFmtId="0" fontId="16" fillId="0" borderId="0" xfId="0" applyFont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</cellXfs>
  <cellStyles count="3">
    <cellStyle name="Обычный" xfId="0" builtinId="0"/>
    <cellStyle name="Обычный 2" xfId="1"/>
    <cellStyle name="Обычный_681EB000" xfId="2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9" sqref="A9"/>
    </sheetView>
  </sheetViews>
  <sheetFormatPr defaultRowHeight="15" x14ac:dyDescent="0.25"/>
  <cols>
    <col min="1" max="1" width="8.140625" customWidth="1"/>
    <col min="2" max="2" width="43.5703125" customWidth="1"/>
    <col min="3" max="3" width="15.7109375" customWidth="1"/>
    <col min="4" max="4" width="14.5703125" customWidth="1"/>
    <col min="5" max="5" width="18" customWidth="1"/>
  </cols>
  <sheetData>
    <row r="1" spans="1:7" ht="16.5" customHeight="1" x14ac:dyDescent="0.25">
      <c r="A1" s="143"/>
      <c r="B1" s="143"/>
      <c r="C1" s="143"/>
      <c r="D1" s="143"/>
    </row>
    <row r="2" spans="1:7" ht="12.75" customHeight="1" x14ac:dyDescent="0.25">
      <c r="A2" s="144" t="s">
        <v>21</v>
      </c>
      <c r="B2" s="144"/>
      <c r="C2" s="144"/>
      <c r="D2" s="144"/>
    </row>
    <row r="3" spans="1:7" ht="30" customHeight="1" x14ac:dyDescent="0.25">
      <c r="A3" s="146" t="s">
        <v>220</v>
      </c>
      <c r="B3" s="146"/>
      <c r="C3" s="146"/>
      <c r="D3" s="146"/>
    </row>
    <row r="4" spans="1:7" x14ac:dyDescent="0.25">
      <c r="A4" s="145" t="s">
        <v>83</v>
      </c>
      <c r="B4" s="145"/>
      <c r="C4" s="145"/>
      <c r="D4" s="145"/>
    </row>
    <row r="5" spans="1:7" ht="54" customHeight="1" x14ac:dyDescent="0.25">
      <c r="A5" s="6" t="s">
        <v>0</v>
      </c>
      <c r="B5" s="6" t="s">
        <v>1</v>
      </c>
      <c r="C5" s="6" t="s">
        <v>84</v>
      </c>
      <c r="D5" s="6" t="s">
        <v>85</v>
      </c>
    </row>
    <row r="6" spans="1:7" x14ac:dyDescent="0.25">
      <c r="A6" s="20">
        <v>1</v>
      </c>
      <c r="B6" s="21">
        <v>2</v>
      </c>
      <c r="C6" s="21">
        <v>3</v>
      </c>
      <c r="D6" s="21">
        <v>4</v>
      </c>
      <c r="G6" s="1"/>
    </row>
    <row r="7" spans="1:7" ht="26.25" x14ac:dyDescent="0.25">
      <c r="A7" s="22">
        <v>1</v>
      </c>
      <c r="B7" s="23" t="s">
        <v>2</v>
      </c>
      <c r="C7" s="28">
        <f>C8+C9+C10+C12+C21+C11</f>
        <v>16323.34</v>
      </c>
      <c r="D7" s="28">
        <f>D8+D9+D10+D12+D21+D11</f>
        <v>16323.34</v>
      </c>
    </row>
    <row r="8" spans="1:7" x14ac:dyDescent="0.25">
      <c r="A8" s="24" t="s">
        <v>3</v>
      </c>
      <c r="B8" s="25" t="s">
        <v>59</v>
      </c>
      <c r="C8" s="29">
        <v>344.03</v>
      </c>
      <c r="D8" s="29">
        <v>344.03</v>
      </c>
    </row>
    <row r="9" spans="1:7" x14ac:dyDescent="0.25">
      <c r="A9" s="24" t="s">
        <v>4</v>
      </c>
      <c r="B9" s="25" t="s">
        <v>5</v>
      </c>
      <c r="C9" s="29">
        <v>285.14999999999998</v>
      </c>
      <c r="D9" s="29">
        <v>285.14999999999998</v>
      </c>
    </row>
    <row r="10" spans="1:7" x14ac:dyDescent="0.25">
      <c r="A10" s="24" t="s">
        <v>6</v>
      </c>
      <c r="B10" s="25" t="s">
        <v>7</v>
      </c>
      <c r="C10" s="29">
        <v>10893.31</v>
      </c>
      <c r="D10" s="29">
        <v>10893.31</v>
      </c>
    </row>
    <row r="11" spans="1:7" x14ac:dyDescent="0.25">
      <c r="A11" s="24" t="s">
        <v>8</v>
      </c>
      <c r="B11" s="25" t="s">
        <v>9</v>
      </c>
      <c r="C11" s="29">
        <v>3300.94</v>
      </c>
      <c r="D11" s="29">
        <v>3300.94</v>
      </c>
    </row>
    <row r="12" spans="1:7" x14ac:dyDescent="0.25">
      <c r="A12" s="24" t="s">
        <v>10</v>
      </c>
      <c r="B12" s="25" t="s">
        <v>11</v>
      </c>
      <c r="C12" s="29">
        <f>C15+C14+C13</f>
        <v>768.9</v>
      </c>
      <c r="D12" s="29">
        <f>D15+D14+D13</f>
        <v>768.9</v>
      </c>
    </row>
    <row r="13" spans="1:7" x14ac:dyDescent="0.25">
      <c r="A13" s="26" t="s">
        <v>12</v>
      </c>
      <c r="B13" s="25" t="s">
        <v>60</v>
      </c>
      <c r="C13" s="29">
        <v>28.48</v>
      </c>
      <c r="D13" s="29">
        <v>28.48</v>
      </c>
    </row>
    <row r="14" spans="1:7" ht="39" x14ac:dyDescent="0.25">
      <c r="A14" s="26" t="s">
        <v>13</v>
      </c>
      <c r="B14" s="25" t="s">
        <v>61</v>
      </c>
      <c r="C14" s="29">
        <v>17.32</v>
      </c>
      <c r="D14" s="29">
        <v>17.32</v>
      </c>
    </row>
    <row r="15" spans="1:7" ht="26.25" x14ac:dyDescent="0.25">
      <c r="A15" s="26" t="s">
        <v>62</v>
      </c>
      <c r="B15" s="25" t="s">
        <v>63</v>
      </c>
      <c r="C15" s="29">
        <f>C16+C17+C18+C19+C20</f>
        <v>723.09999999999991</v>
      </c>
      <c r="D15" s="29">
        <f>D16+D17+D18+D19+D20</f>
        <v>723.09999999999991</v>
      </c>
    </row>
    <row r="16" spans="1:7" x14ac:dyDescent="0.25">
      <c r="A16" s="26" t="s">
        <v>64</v>
      </c>
      <c r="B16" s="25" t="s">
        <v>65</v>
      </c>
      <c r="C16" s="29">
        <v>58.94</v>
      </c>
      <c r="D16" s="29">
        <v>58.94</v>
      </c>
    </row>
    <row r="17" spans="1:4" x14ac:dyDescent="0.25">
      <c r="A17" s="26" t="s">
        <v>66</v>
      </c>
      <c r="B17" s="25" t="s">
        <v>67</v>
      </c>
      <c r="C17" s="29">
        <v>119.28</v>
      </c>
      <c r="D17" s="29">
        <v>119.28</v>
      </c>
    </row>
    <row r="18" spans="1:4" ht="26.25" x14ac:dyDescent="0.25">
      <c r="A18" s="26" t="s">
        <v>68</v>
      </c>
      <c r="B18" s="25" t="s">
        <v>69</v>
      </c>
      <c r="C18" s="29">
        <v>129.16999999999999</v>
      </c>
      <c r="D18" s="29">
        <v>129.16999999999999</v>
      </c>
    </row>
    <row r="19" spans="1:4" x14ac:dyDescent="0.25">
      <c r="A19" s="26" t="s">
        <v>70</v>
      </c>
      <c r="B19" s="25" t="s">
        <v>71</v>
      </c>
      <c r="C19" s="29">
        <v>61.37</v>
      </c>
      <c r="D19" s="29">
        <v>61.37</v>
      </c>
    </row>
    <row r="20" spans="1:4" ht="26.25" x14ac:dyDescent="0.25">
      <c r="A20" s="26" t="s">
        <v>72</v>
      </c>
      <c r="B20" s="25" t="s">
        <v>73</v>
      </c>
      <c r="C20" s="29">
        <v>354.34</v>
      </c>
      <c r="D20" s="29">
        <v>354.34</v>
      </c>
    </row>
    <row r="21" spans="1:4" x14ac:dyDescent="0.25">
      <c r="A21" s="26" t="s">
        <v>14</v>
      </c>
      <c r="B21" s="25" t="s">
        <v>74</v>
      </c>
      <c r="C21" s="29">
        <f>C22+C23+C24+C25</f>
        <v>731.01</v>
      </c>
      <c r="D21" s="29">
        <f>D22+D23+D24+D25</f>
        <v>731.01</v>
      </c>
    </row>
    <row r="22" spans="1:4" x14ac:dyDescent="0.25">
      <c r="A22" s="26" t="s">
        <v>75</v>
      </c>
      <c r="B22" s="25" t="s">
        <v>76</v>
      </c>
      <c r="C22" s="29">
        <v>17.010000000000002</v>
      </c>
      <c r="D22" s="29">
        <v>17.010000000000002</v>
      </c>
    </row>
    <row r="23" spans="1:4" x14ac:dyDescent="0.25">
      <c r="A23" s="26" t="s">
        <v>77</v>
      </c>
      <c r="B23" s="25" t="s">
        <v>78</v>
      </c>
      <c r="C23" s="29">
        <v>575.28</v>
      </c>
      <c r="D23" s="29">
        <v>575.28</v>
      </c>
    </row>
    <row r="24" spans="1:4" x14ac:dyDescent="0.25">
      <c r="A24" s="26" t="s">
        <v>79</v>
      </c>
      <c r="B24" s="25" t="s">
        <v>80</v>
      </c>
      <c r="C24" s="29">
        <v>111.51</v>
      </c>
      <c r="D24" s="29">
        <v>111.51</v>
      </c>
    </row>
    <row r="25" spans="1:4" ht="26.25" x14ac:dyDescent="0.25">
      <c r="A25" s="26" t="s">
        <v>81</v>
      </c>
      <c r="B25" s="25" t="s">
        <v>82</v>
      </c>
      <c r="C25" s="29">
        <v>27.21</v>
      </c>
      <c r="D25" s="29">
        <v>27.21</v>
      </c>
    </row>
    <row r="26" spans="1:4" ht="64.5" x14ac:dyDescent="0.25">
      <c r="A26" s="27" t="s">
        <v>15</v>
      </c>
      <c r="B26" s="23" t="s">
        <v>16</v>
      </c>
      <c r="C26" s="28">
        <v>52561.79</v>
      </c>
      <c r="D26" s="28">
        <v>28235.32</v>
      </c>
    </row>
    <row r="27" spans="1:4" x14ac:dyDescent="0.25">
      <c r="A27" s="27" t="s">
        <v>17</v>
      </c>
      <c r="B27" s="23" t="s">
        <v>18</v>
      </c>
      <c r="C27" s="28">
        <v>37412</v>
      </c>
      <c r="D27" s="28">
        <v>73474.09</v>
      </c>
    </row>
    <row r="28" spans="1:4" x14ac:dyDescent="0.25">
      <c r="A28" s="27" t="s">
        <v>19</v>
      </c>
      <c r="B28" s="23" t="s">
        <v>20</v>
      </c>
      <c r="C28" s="28">
        <f>C7+C26+C27</f>
        <v>106297.13</v>
      </c>
      <c r="D28" s="28">
        <f>D7+D26+D27</f>
        <v>118032.75</v>
      </c>
    </row>
    <row r="31" spans="1:4" x14ac:dyDescent="0.25">
      <c r="B31" s="192" t="s">
        <v>233</v>
      </c>
      <c r="C31" s="51"/>
      <c r="D31" s="191" t="s">
        <v>234</v>
      </c>
    </row>
  </sheetData>
  <mergeCells count="4">
    <mergeCell ref="A1:D1"/>
    <mergeCell ref="A2:D2"/>
    <mergeCell ref="A4:D4"/>
    <mergeCell ref="A3:D3"/>
  </mergeCells>
  <printOptions horizontalCentered="1"/>
  <pageMargins left="0.39370078740157483" right="0.39370078740157483" top="0.78740157480314965" bottom="0.39370078740157483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="80" zoomScaleNormal="80" workbookViewId="0">
      <selection activeCell="A9" sqref="A9:G9"/>
    </sheetView>
  </sheetViews>
  <sheetFormatPr defaultRowHeight="15" x14ac:dyDescent="0.25"/>
  <cols>
    <col min="2" max="2" width="65.7109375" customWidth="1"/>
    <col min="3" max="3" width="20.140625" customWidth="1"/>
    <col min="4" max="5" width="0" hidden="1" customWidth="1"/>
    <col min="6" max="6" width="20.140625" customWidth="1"/>
    <col min="7" max="7" width="22.7109375" customWidth="1"/>
    <col min="8" max="8" width="15.28515625" customWidth="1"/>
  </cols>
  <sheetData>
    <row r="1" spans="1:7" ht="18.75" x14ac:dyDescent="0.3">
      <c r="A1" s="90"/>
      <c r="B1" s="91"/>
      <c r="C1" s="54" t="s">
        <v>154</v>
      </c>
      <c r="D1" s="54"/>
      <c r="E1" s="54"/>
      <c r="F1" s="92"/>
      <c r="G1" s="92"/>
    </row>
    <row r="2" spans="1:7" ht="18.75" x14ac:dyDescent="0.3">
      <c r="A2" s="90"/>
      <c r="B2" s="91"/>
      <c r="C2" s="54" t="s">
        <v>228</v>
      </c>
      <c r="D2" s="54"/>
      <c r="E2" s="54"/>
      <c r="F2" s="92"/>
      <c r="G2" s="92"/>
    </row>
    <row r="3" spans="1:7" ht="18.75" x14ac:dyDescent="0.3">
      <c r="A3" s="90"/>
      <c r="B3" s="91"/>
      <c r="C3" s="54" t="s">
        <v>175</v>
      </c>
      <c r="D3" s="54"/>
      <c r="E3" s="54"/>
      <c r="F3" s="92"/>
      <c r="G3" s="92"/>
    </row>
    <row r="4" spans="1:7" ht="18.75" x14ac:dyDescent="0.3">
      <c r="A4" s="90"/>
      <c r="B4" s="91"/>
      <c r="C4" s="54" t="s">
        <v>229</v>
      </c>
      <c r="D4" s="54"/>
      <c r="E4" s="54"/>
      <c r="F4" s="92"/>
      <c r="G4" s="92"/>
    </row>
    <row r="5" spans="1:7" ht="18.75" x14ac:dyDescent="0.3">
      <c r="A5" s="90"/>
      <c r="B5" s="91"/>
      <c r="C5" s="93"/>
      <c r="D5" s="93"/>
      <c r="E5" s="93"/>
      <c r="F5" s="92"/>
      <c r="G5" s="92"/>
    </row>
    <row r="6" spans="1:7" ht="18.75" x14ac:dyDescent="0.3">
      <c r="A6" s="90"/>
      <c r="B6" s="91"/>
      <c r="C6" s="93"/>
      <c r="D6" s="93"/>
      <c r="E6" s="93"/>
      <c r="F6" s="92"/>
      <c r="G6" s="92"/>
    </row>
    <row r="7" spans="1:7" ht="18.75" x14ac:dyDescent="0.3">
      <c r="A7" s="185" t="s">
        <v>161</v>
      </c>
      <c r="B7" s="185"/>
      <c r="C7" s="185"/>
      <c r="D7" s="185"/>
      <c r="E7" s="185"/>
      <c r="F7" s="186"/>
      <c r="G7" s="186"/>
    </row>
    <row r="8" spans="1:7" ht="62.25" customHeight="1" x14ac:dyDescent="0.25">
      <c r="A8" s="187" t="s">
        <v>232</v>
      </c>
      <c r="B8" s="187"/>
      <c r="C8" s="187"/>
      <c r="D8" s="187"/>
      <c r="E8" s="187"/>
      <c r="F8" s="186"/>
      <c r="G8" s="186"/>
    </row>
    <row r="9" spans="1:7" ht="18.75" x14ac:dyDescent="0.25">
      <c r="A9" s="187" t="s">
        <v>156</v>
      </c>
      <c r="B9" s="187"/>
      <c r="C9" s="187"/>
      <c r="D9" s="187"/>
      <c r="E9" s="187"/>
      <c r="F9" s="186"/>
      <c r="G9" s="186"/>
    </row>
    <row r="10" spans="1:7" ht="18.75" x14ac:dyDescent="0.25">
      <c r="A10" s="94"/>
      <c r="B10" s="57"/>
      <c r="C10" s="57"/>
      <c r="D10" s="57"/>
      <c r="E10" s="57"/>
      <c r="F10" s="95"/>
      <c r="G10" s="92"/>
    </row>
    <row r="11" spans="1:7" x14ac:dyDescent="0.25">
      <c r="A11" s="96"/>
      <c r="B11" s="92"/>
      <c r="C11" s="92"/>
      <c r="D11" s="92"/>
      <c r="E11" s="92"/>
      <c r="F11" s="92"/>
      <c r="G11" s="92"/>
    </row>
    <row r="12" spans="1:7" ht="93.75" x14ac:dyDescent="0.25">
      <c r="A12" s="52" t="s">
        <v>37</v>
      </c>
      <c r="B12" s="53" t="s">
        <v>150</v>
      </c>
      <c r="C12" s="53" t="s">
        <v>151</v>
      </c>
      <c r="D12" s="53" t="s">
        <v>152</v>
      </c>
      <c r="E12" s="53" t="s">
        <v>153</v>
      </c>
      <c r="F12" s="53" t="s">
        <v>152</v>
      </c>
      <c r="G12" s="53" t="s">
        <v>153</v>
      </c>
    </row>
    <row r="13" spans="1:7" ht="18.75" x14ac:dyDescent="0.3">
      <c r="A13" s="97">
        <v>1</v>
      </c>
      <c r="B13" s="98">
        <v>2</v>
      </c>
      <c r="C13" s="98">
        <v>4</v>
      </c>
      <c r="D13" s="98">
        <v>5</v>
      </c>
      <c r="E13" s="98">
        <v>4</v>
      </c>
      <c r="F13" s="98">
        <v>5</v>
      </c>
      <c r="G13" s="99">
        <v>6</v>
      </c>
    </row>
    <row r="14" spans="1:7" ht="18.75" x14ac:dyDescent="0.25">
      <c r="A14" s="100">
        <v>1</v>
      </c>
      <c r="B14" s="101" t="s">
        <v>212</v>
      </c>
      <c r="C14" s="115"/>
      <c r="D14" s="115"/>
      <c r="E14" s="115"/>
      <c r="F14" s="116"/>
      <c r="G14" s="116"/>
    </row>
    <row r="15" spans="1:7" ht="18.75" x14ac:dyDescent="0.25">
      <c r="A15" s="100" t="s">
        <v>137</v>
      </c>
      <c r="B15" s="105" t="s">
        <v>174</v>
      </c>
      <c r="C15" s="115">
        <v>1.5</v>
      </c>
      <c r="D15" s="115"/>
      <c r="E15" s="115"/>
      <c r="F15" s="116"/>
      <c r="G15" s="116">
        <f t="shared" ref="G15:G20" si="0">F15*C15</f>
        <v>0</v>
      </c>
    </row>
    <row r="16" spans="1:7" ht="18.75" x14ac:dyDescent="0.25">
      <c r="A16" s="100" t="s">
        <v>138</v>
      </c>
      <c r="B16" s="104" t="s">
        <v>213</v>
      </c>
      <c r="C16" s="117">
        <v>0.5</v>
      </c>
      <c r="D16" s="116"/>
      <c r="E16" s="115"/>
      <c r="F16" s="116"/>
      <c r="G16" s="116">
        <f t="shared" si="0"/>
        <v>0</v>
      </c>
    </row>
    <row r="17" spans="1:7" ht="18.75" x14ac:dyDescent="0.25">
      <c r="A17" s="100" t="s">
        <v>157</v>
      </c>
      <c r="B17" s="104" t="s">
        <v>214</v>
      </c>
      <c r="C17" s="117"/>
      <c r="D17" s="116"/>
      <c r="E17" s="115"/>
      <c r="F17" s="116"/>
      <c r="G17" s="116"/>
    </row>
    <row r="18" spans="1:7" ht="18.75" x14ac:dyDescent="0.25">
      <c r="A18" s="100" t="s">
        <v>158</v>
      </c>
      <c r="B18" s="104" t="s">
        <v>180</v>
      </c>
      <c r="C18" s="117">
        <v>4</v>
      </c>
      <c r="D18" s="116"/>
      <c r="E18" s="115"/>
      <c r="F18" s="116"/>
      <c r="G18" s="116">
        <f t="shared" si="0"/>
        <v>0</v>
      </c>
    </row>
    <row r="19" spans="1:7" ht="37.5" x14ac:dyDescent="0.25">
      <c r="A19" s="100" t="s">
        <v>192</v>
      </c>
      <c r="B19" s="104" t="s">
        <v>182</v>
      </c>
      <c r="C19" s="115">
        <v>4</v>
      </c>
      <c r="D19" s="115"/>
      <c r="E19" s="115"/>
      <c r="F19" s="116"/>
      <c r="G19" s="116">
        <f t="shared" si="0"/>
        <v>0</v>
      </c>
    </row>
    <row r="20" spans="1:7" ht="18.75" x14ac:dyDescent="0.25">
      <c r="A20" s="100" t="s">
        <v>215</v>
      </c>
      <c r="B20" s="133" t="s">
        <v>216</v>
      </c>
      <c r="C20" s="115">
        <v>0.6</v>
      </c>
      <c r="D20" s="115"/>
      <c r="E20" s="116"/>
      <c r="F20" s="116"/>
      <c r="G20" s="116">
        <f t="shared" si="0"/>
        <v>0</v>
      </c>
    </row>
    <row r="21" spans="1:7" ht="19.5" x14ac:dyDescent="0.25">
      <c r="A21" s="100"/>
      <c r="B21" s="106" t="s">
        <v>159</v>
      </c>
      <c r="C21" s="134"/>
      <c r="D21" s="108"/>
      <c r="E21" s="135"/>
      <c r="F21" s="108"/>
      <c r="G21" s="135">
        <f>G14+G15+G16+G17+G18+G19+G20</f>
        <v>0</v>
      </c>
    </row>
    <row r="22" spans="1:7" ht="37.5" x14ac:dyDescent="0.25">
      <c r="A22" s="100"/>
      <c r="B22" s="104" t="s">
        <v>190</v>
      </c>
      <c r="C22" s="110"/>
      <c r="D22" s="111"/>
      <c r="E22" s="109"/>
      <c r="F22" s="111"/>
      <c r="G22" s="103">
        <f>G21*0.81</f>
        <v>0</v>
      </c>
    </row>
    <row r="23" spans="1:7" ht="19.5" x14ac:dyDescent="0.25">
      <c r="A23" s="100"/>
      <c r="B23" s="106" t="s">
        <v>159</v>
      </c>
      <c r="C23" s="102"/>
      <c r="D23" s="112"/>
      <c r="E23" s="103"/>
      <c r="F23" s="111"/>
      <c r="G23" s="109">
        <f>G22+G21</f>
        <v>0</v>
      </c>
    </row>
    <row r="24" spans="1:7" ht="18.75" x14ac:dyDescent="0.25">
      <c r="A24" s="100"/>
      <c r="B24" s="104" t="s">
        <v>191</v>
      </c>
      <c r="C24" s="102">
        <v>4</v>
      </c>
      <c r="D24" s="112"/>
      <c r="E24" s="103"/>
      <c r="F24" s="112">
        <v>574.29</v>
      </c>
      <c r="G24" s="103">
        <f>C24*F24</f>
        <v>2297.16</v>
      </c>
    </row>
    <row r="25" spans="1:7" ht="19.5" x14ac:dyDescent="0.25">
      <c r="A25" s="113"/>
      <c r="B25" s="106" t="s">
        <v>159</v>
      </c>
      <c r="C25" s="110"/>
      <c r="D25" s="110"/>
      <c r="E25" s="109"/>
      <c r="F25" s="110"/>
      <c r="G25" s="109">
        <f>G23+G24</f>
        <v>2297.16</v>
      </c>
    </row>
    <row r="26" spans="1:7" x14ac:dyDescent="0.25">
      <c r="A26" s="5"/>
    </row>
    <row r="27" spans="1:7" x14ac:dyDescent="0.25">
      <c r="A27" s="5"/>
    </row>
    <row r="28" spans="1:7" x14ac:dyDescent="0.25">
      <c r="A28" s="5"/>
    </row>
    <row r="29" spans="1:7" x14ac:dyDescent="0.25">
      <c r="A29" s="5"/>
    </row>
    <row r="30" spans="1:7" x14ac:dyDescent="0.25">
      <c r="A30" s="5"/>
    </row>
    <row r="31" spans="1:7" x14ac:dyDescent="0.25">
      <c r="A31" s="5"/>
    </row>
    <row r="32" spans="1:7" x14ac:dyDescent="0.25">
      <c r="A32" s="5"/>
    </row>
    <row r="33" spans="1:1" x14ac:dyDescent="0.25">
      <c r="A33" s="5"/>
    </row>
  </sheetData>
  <mergeCells count="3">
    <mergeCell ref="A7:G7"/>
    <mergeCell ref="A8:G8"/>
    <mergeCell ref="A9:G9"/>
  </mergeCells>
  <printOptions horizontalCentered="1"/>
  <pageMargins left="0.39370078740157483" right="0.39370078740157483" top="0.78740157480314965" bottom="0.39370078740157483" header="0" footer="0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3" workbookViewId="0">
      <selection activeCell="A9" sqref="A9:G9"/>
    </sheetView>
  </sheetViews>
  <sheetFormatPr defaultRowHeight="15" x14ac:dyDescent="0.25"/>
  <cols>
    <col min="1" max="1" width="6.140625" customWidth="1"/>
    <col min="2" max="2" width="29.85546875" customWidth="1"/>
    <col min="3" max="3" width="19.140625" customWidth="1"/>
    <col min="4" max="4" width="16" customWidth="1"/>
    <col min="5" max="5" width="14" customWidth="1"/>
    <col min="7" max="7" width="12.42578125" bestFit="1" customWidth="1"/>
    <col min="8" max="9" width="9.28515625" bestFit="1" customWidth="1"/>
    <col min="10" max="10" width="12.42578125" bestFit="1" customWidth="1"/>
  </cols>
  <sheetData>
    <row r="1" spans="1:12" x14ac:dyDescent="0.25">
      <c r="A1" s="7"/>
      <c r="B1" s="7"/>
      <c r="C1" s="7"/>
      <c r="D1" s="7"/>
      <c r="E1" s="8" t="s">
        <v>47</v>
      </c>
    </row>
    <row r="2" spans="1:12" x14ac:dyDescent="0.25">
      <c r="A2" s="7"/>
      <c r="B2" s="7"/>
      <c r="C2" s="7"/>
      <c r="D2" s="7"/>
      <c r="E2" s="8"/>
    </row>
    <row r="3" spans="1:12" ht="56.25" customHeight="1" x14ac:dyDescent="0.25">
      <c r="A3" s="147" t="s">
        <v>221</v>
      </c>
      <c r="B3" s="147"/>
      <c r="C3" s="147"/>
      <c r="D3" s="147"/>
      <c r="E3" s="147"/>
    </row>
    <row r="4" spans="1:12" x14ac:dyDescent="0.25">
      <c r="A4" s="9"/>
      <c r="B4" s="9"/>
      <c r="C4" s="9"/>
      <c r="D4" s="9"/>
      <c r="E4" s="9"/>
    </row>
    <row r="5" spans="1:12" ht="63.75" x14ac:dyDescent="0.25">
      <c r="A5" s="10" t="s">
        <v>37</v>
      </c>
      <c r="B5" s="11" t="s">
        <v>36</v>
      </c>
      <c r="C5" s="12" t="s">
        <v>48</v>
      </c>
      <c r="D5" s="12" t="s">
        <v>49</v>
      </c>
      <c r="E5" s="12" t="s">
        <v>50</v>
      </c>
    </row>
    <row r="6" spans="1:12" x14ac:dyDescent="0.25">
      <c r="A6" s="13">
        <v>1</v>
      </c>
      <c r="B6" s="13">
        <v>2</v>
      </c>
      <c r="C6" s="13">
        <v>3</v>
      </c>
      <c r="D6" s="13">
        <v>4</v>
      </c>
      <c r="E6" s="13">
        <v>5</v>
      </c>
    </row>
    <row r="7" spans="1:12" ht="39" x14ac:dyDescent="0.25">
      <c r="A7" s="14">
        <v>1</v>
      </c>
      <c r="B7" s="15" t="s">
        <v>51</v>
      </c>
      <c r="C7" s="12">
        <f>'калькуляция 1'!G33*(SUM('кол-во присоединений'!G6,'кол-во присоединений'!G7,'кол-во присоединений'!G12,'кол-во присоединений'!G13,'кол-во присоединений'!G15,'кол-во присоединений'!G18,'кол-во присоединений'!G19,'кол-во присоединений'!G15,'кол-во присоединений'!G24,'кол-во присоединений'!G25))</f>
        <v>12993860.970530001</v>
      </c>
      <c r="D7" s="12">
        <f>SUM('кол-во присоединений'!K6:K7,'кол-во присоединений'!K12,'кол-во присоединений'!K13,'кол-во присоединений'!K18,'кол-во присоединений'!K19,'кол-во присоединений'!K24,'кол-во присоединений'!K25)</f>
        <v>57900</v>
      </c>
      <c r="E7" s="16">
        <f>C7/D7</f>
        <v>224.41901503506048</v>
      </c>
      <c r="G7" s="138"/>
      <c r="H7" s="138"/>
      <c r="I7" s="138"/>
      <c r="J7" s="138"/>
      <c r="K7" s="138"/>
      <c r="L7" s="138"/>
    </row>
    <row r="8" spans="1:12" ht="39" x14ac:dyDescent="0.25">
      <c r="A8" s="14" t="s">
        <v>52</v>
      </c>
      <c r="B8" s="15" t="s">
        <v>53</v>
      </c>
      <c r="C8" s="12" t="s">
        <v>34</v>
      </c>
      <c r="D8" s="12" t="s">
        <v>34</v>
      </c>
      <c r="E8" s="12" t="s">
        <v>34</v>
      </c>
      <c r="G8" s="140"/>
      <c r="H8" s="140"/>
      <c r="I8" s="140"/>
      <c r="J8" s="138"/>
      <c r="K8" s="138"/>
      <c r="L8" s="138"/>
    </row>
    <row r="9" spans="1:12" ht="39" x14ac:dyDescent="0.25">
      <c r="A9" s="14">
        <v>3</v>
      </c>
      <c r="B9" s="15" t="s">
        <v>35</v>
      </c>
      <c r="C9" s="12" t="s">
        <v>34</v>
      </c>
      <c r="D9" s="12" t="s">
        <v>34</v>
      </c>
      <c r="E9" s="12" t="s">
        <v>34</v>
      </c>
      <c r="G9" s="140"/>
      <c r="H9" s="140"/>
      <c r="I9" s="140"/>
      <c r="J9" s="138"/>
      <c r="K9" s="138"/>
      <c r="L9" s="138"/>
    </row>
    <row r="10" spans="1:12" ht="26.25" x14ac:dyDescent="0.25">
      <c r="A10" s="17" t="s">
        <v>38</v>
      </c>
      <c r="B10" s="15" t="s">
        <v>218</v>
      </c>
      <c r="C10" s="12">
        <f>D10*E10</f>
        <v>18177550.642799988</v>
      </c>
      <c r="D10" s="12">
        <f>'факт КЛ и ВЛ'!N10</f>
        <v>3253.4799999999982</v>
      </c>
      <c r="E10" s="19">
        <v>5587.11</v>
      </c>
      <c r="G10" s="139"/>
      <c r="H10" s="139"/>
      <c r="I10" s="139"/>
      <c r="J10" s="138"/>
      <c r="K10" s="138"/>
      <c r="L10" s="138"/>
    </row>
    <row r="11" spans="1:12" x14ac:dyDescent="0.25">
      <c r="A11" s="17"/>
      <c r="B11" s="15" t="s">
        <v>217</v>
      </c>
      <c r="C11" s="12">
        <f t="shared" ref="C11:C13" si="0">D11*E11</f>
        <v>17669194.225699998</v>
      </c>
      <c r="D11" s="12">
        <f>'факт КЛ и ВЛ'!N9</f>
        <v>1898.8699999999997</v>
      </c>
      <c r="E11" s="19">
        <v>9305.11</v>
      </c>
      <c r="G11" s="139"/>
      <c r="H11" s="139"/>
      <c r="I11" s="139"/>
      <c r="J11" s="138"/>
      <c r="K11" s="138"/>
      <c r="L11" s="138"/>
    </row>
    <row r="12" spans="1:12" ht="26.25" x14ac:dyDescent="0.25">
      <c r="A12" s="17" t="s">
        <v>39</v>
      </c>
      <c r="B12" s="15" t="s">
        <v>219</v>
      </c>
      <c r="C12" s="12">
        <f t="shared" si="0"/>
        <v>14529001.662999999</v>
      </c>
      <c r="D12" s="12">
        <f>'факт КЛ и ВЛ'!N6</f>
        <v>4222.7</v>
      </c>
      <c r="E12" s="19">
        <v>3440.69</v>
      </c>
      <c r="G12" s="139"/>
      <c r="H12" s="139"/>
      <c r="I12" s="139"/>
      <c r="J12" s="138"/>
      <c r="K12" s="138"/>
      <c r="L12" s="138"/>
    </row>
    <row r="13" spans="1:12" x14ac:dyDescent="0.25">
      <c r="A13" s="17"/>
      <c r="B13" s="15" t="s">
        <v>217</v>
      </c>
      <c r="C13" s="12">
        <f t="shared" si="0"/>
        <v>6265867.8039999995</v>
      </c>
      <c r="D13" s="12">
        <f>'факт КЛ и ВЛ'!N5</f>
        <v>844.6</v>
      </c>
      <c r="E13" s="19">
        <v>7418.74</v>
      </c>
      <c r="G13" s="139"/>
      <c r="H13" s="139"/>
      <c r="I13" s="139"/>
      <c r="J13" s="138"/>
      <c r="K13" s="138"/>
      <c r="L13" s="138"/>
    </row>
    <row r="14" spans="1:12" ht="26.25" x14ac:dyDescent="0.25">
      <c r="A14" s="17" t="s">
        <v>40</v>
      </c>
      <c r="B14" s="15" t="s">
        <v>54</v>
      </c>
      <c r="C14" s="12" t="s">
        <v>34</v>
      </c>
      <c r="D14" s="12" t="s">
        <v>34</v>
      </c>
      <c r="E14" s="12" t="s">
        <v>34</v>
      </c>
      <c r="G14" s="139"/>
      <c r="H14" s="139"/>
      <c r="I14" s="139"/>
      <c r="J14" s="138"/>
      <c r="K14" s="138"/>
      <c r="L14" s="138"/>
    </row>
    <row r="15" spans="1:12" ht="77.25" x14ac:dyDescent="0.25">
      <c r="A15" s="17" t="s">
        <v>41</v>
      </c>
      <c r="B15" s="15" t="s">
        <v>55</v>
      </c>
      <c r="C15" s="12">
        <f>D15*E15</f>
        <v>13008958.160599999</v>
      </c>
      <c r="D15" s="12">
        <v>1990.97</v>
      </c>
      <c r="E15" s="19">
        <v>6533.98</v>
      </c>
      <c r="G15" s="139"/>
      <c r="H15" s="139"/>
      <c r="I15" s="139"/>
      <c r="J15" s="138"/>
      <c r="K15" s="138"/>
      <c r="L15" s="138"/>
    </row>
    <row r="16" spans="1:12" ht="39" x14ac:dyDescent="0.25">
      <c r="A16" s="17" t="s">
        <v>42</v>
      </c>
      <c r="B16" s="15" t="s">
        <v>56</v>
      </c>
      <c r="C16" s="12" t="s">
        <v>34</v>
      </c>
      <c r="D16" s="12" t="s">
        <v>34</v>
      </c>
      <c r="E16" s="12" t="s">
        <v>34</v>
      </c>
      <c r="G16" s="140"/>
      <c r="H16" s="140"/>
      <c r="I16" s="140"/>
      <c r="J16" s="138"/>
      <c r="K16" s="138"/>
      <c r="L16" s="138"/>
    </row>
    <row r="17" spans="1:12" ht="26.25" x14ac:dyDescent="0.25">
      <c r="A17" s="14" t="s">
        <v>43</v>
      </c>
      <c r="B17" s="15" t="s">
        <v>57</v>
      </c>
      <c r="C17" s="18">
        <f>'калькуляция 2'!H31*(SUM('кол-во присоединений'!G6,'кол-во присоединений'!G7,'кол-во присоединений'!G12,'кол-во присоединений'!G13,'кол-во присоединений'!G15,'кол-во присоединений'!G18,'кол-во присоединений'!G19,'кол-во присоединений'!G15,'кол-во присоединений'!G24,'кол-во присоединений'!G25))</f>
        <v>15630508.762000002</v>
      </c>
      <c r="D17" s="12">
        <f>SUM('кол-во присоединений'!K6:K7,'кол-во присоединений'!K12,'кол-во присоединений'!K13,'кол-во присоединений'!K18,'кол-во присоединений'!K19,'кол-во присоединений'!K24,'кол-во присоединений'!K25)</f>
        <v>57900</v>
      </c>
      <c r="E17" s="19">
        <f>C17/D17</f>
        <v>269.95697343696031</v>
      </c>
      <c r="G17" s="138"/>
      <c r="H17" s="138"/>
      <c r="I17" s="138"/>
      <c r="J17" s="138"/>
      <c r="K17" s="138"/>
      <c r="L17" s="138"/>
    </row>
    <row r="18" spans="1:12" ht="64.5" x14ac:dyDescent="0.25">
      <c r="A18" s="14" t="s">
        <v>44</v>
      </c>
      <c r="B18" s="15" t="s">
        <v>58</v>
      </c>
      <c r="C18" s="18">
        <v>0</v>
      </c>
      <c r="D18" s="12">
        <v>0</v>
      </c>
      <c r="E18" s="19">
        <v>0</v>
      </c>
      <c r="G18" s="138"/>
      <c r="H18" s="138"/>
      <c r="I18" s="138"/>
      <c r="J18" s="138"/>
      <c r="K18" s="138"/>
      <c r="L18" s="138"/>
    </row>
    <row r="19" spans="1:12" ht="51.75" x14ac:dyDescent="0.25">
      <c r="A19" s="14" t="s">
        <v>46</v>
      </c>
      <c r="B19" s="15" t="s">
        <v>31</v>
      </c>
      <c r="C19" s="18">
        <f>10980*(SUM('кол-во присоединений'!G6,'кол-во присоединений'!G7,'кол-во присоединений'!G12,'кол-во присоединений'!G13,'кол-во присоединений'!G15,'кол-во присоединений'!G18,'кол-во присоединений'!G19,'кол-во присоединений'!G15,'кол-во присоединений'!G24,'кол-во присоединений'!G25))</f>
        <v>21619620</v>
      </c>
      <c r="D19" s="12">
        <f>SUM('кол-во присоединений'!K6:K7,'кол-во присоединений'!K12,'кол-во присоединений'!K13,'кол-во присоединений'!K18,'кол-во присоединений'!K19,'кол-во присоединений'!K24,'кол-во присоединений'!K25)</f>
        <v>57900</v>
      </c>
      <c r="E19" s="137">
        <f>C19/D19</f>
        <v>373.3958549222798</v>
      </c>
      <c r="G19" s="138"/>
      <c r="H19" s="138"/>
      <c r="I19" s="138"/>
      <c r="J19" s="138"/>
      <c r="K19" s="138"/>
      <c r="L19" s="138"/>
    </row>
    <row r="22" spans="1:12" x14ac:dyDescent="0.25">
      <c r="B22" s="193" t="s">
        <v>233</v>
      </c>
      <c r="D22" s="51"/>
      <c r="E22" s="191" t="s">
        <v>234</v>
      </c>
    </row>
  </sheetData>
  <mergeCells count="1">
    <mergeCell ref="A3:E3"/>
  </mergeCells>
  <printOptions horizontalCentered="1"/>
  <pageMargins left="0.39370078740157483" right="0.39370078740157483" top="0.78740157480314965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51"/>
  <sheetViews>
    <sheetView workbookViewId="0">
      <selection activeCell="A9" sqref="A9:G9"/>
    </sheetView>
  </sheetViews>
  <sheetFormatPr defaultRowHeight="15" x14ac:dyDescent="0.25"/>
  <cols>
    <col min="1" max="1" width="14.28515625" customWidth="1"/>
    <col min="2" max="2" width="48.7109375" bestFit="1" customWidth="1"/>
    <col min="3" max="3" width="27.42578125" customWidth="1"/>
    <col min="4" max="4" width="28" customWidth="1"/>
  </cols>
  <sheetData>
    <row r="2" spans="1:4" ht="79.5" customHeight="1" x14ac:dyDescent="0.25">
      <c r="A2" s="146" t="s">
        <v>222</v>
      </c>
      <c r="B2" s="146"/>
      <c r="C2" s="146"/>
      <c r="D2" s="146"/>
    </row>
    <row r="4" spans="1:4" ht="78.75" customHeight="1" x14ac:dyDescent="0.25">
      <c r="A4" s="39" t="s">
        <v>23</v>
      </c>
      <c r="B4" s="39" t="s">
        <v>101</v>
      </c>
      <c r="C4" s="152" t="s">
        <v>102</v>
      </c>
      <c r="D4" s="152"/>
    </row>
    <row r="5" spans="1:4" ht="42.75" x14ac:dyDescent="0.25">
      <c r="A5" s="40" t="s">
        <v>26</v>
      </c>
      <c r="B5" s="41" t="s">
        <v>22</v>
      </c>
      <c r="C5" s="152">
        <f>C6+C7+C8+C9</f>
        <v>833.82</v>
      </c>
      <c r="D5" s="152"/>
    </row>
    <row r="6" spans="1:4" ht="30" x14ac:dyDescent="0.25">
      <c r="A6" s="42" t="s">
        <v>27</v>
      </c>
      <c r="B6" s="43" t="s">
        <v>103</v>
      </c>
      <c r="C6" s="153">
        <v>261.7</v>
      </c>
      <c r="D6" s="153"/>
    </row>
    <row r="7" spans="1:4" ht="30" x14ac:dyDescent="0.25">
      <c r="A7" s="42" t="s">
        <v>28</v>
      </c>
      <c r="B7" s="43" t="s">
        <v>104</v>
      </c>
      <c r="C7" s="153">
        <v>226.77</v>
      </c>
      <c r="D7" s="153"/>
    </row>
    <row r="8" spans="1:4" ht="60" x14ac:dyDescent="0.25">
      <c r="A8" s="42" t="s">
        <v>29</v>
      </c>
      <c r="B8" s="43" t="s">
        <v>105</v>
      </c>
      <c r="C8" s="153">
        <v>0</v>
      </c>
      <c r="D8" s="153"/>
    </row>
    <row r="9" spans="1:4" ht="45" x14ac:dyDescent="0.25">
      <c r="A9" s="42" t="s">
        <v>30</v>
      </c>
      <c r="B9" s="43" t="s">
        <v>106</v>
      </c>
      <c r="C9" s="153">
        <v>345.35</v>
      </c>
      <c r="D9" s="153"/>
    </row>
    <row r="10" spans="1:4" ht="15.75" x14ac:dyDescent="0.25">
      <c r="A10" s="151" t="s">
        <v>107</v>
      </c>
      <c r="B10" s="151"/>
      <c r="C10" s="151"/>
      <c r="D10" s="151"/>
    </row>
    <row r="11" spans="1:4" ht="15.75" customHeight="1" x14ac:dyDescent="0.25">
      <c r="A11" s="149" t="s">
        <v>23</v>
      </c>
      <c r="B11" s="149" t="s">
        <v>108</v>
      </c>
      <c r="C11" s="149" t="s">
        <v>109</v>
      </c>
      <c r="D11" s="149"/>
    </row>
    <row r="12" spans="1:4" ht="67.5" customHeight="1" x14ac:dyDescent="0.25">
      <c r="A12" s="149"/>
      <c r="B12" s="149"/>
      <c r="C12" s="33" t="s">
        <v>110</v>
      </c>
      <c r="D12" s="33" t="s">
        <v>136</v>
      </c>
    </row>
    <row r="13" spans="1:4" ht="36" customHeight="1" x14ac:dyDescent="0.25">
      <c r="A13" s="148" t="s">
        <v>112</v>
      </c>
      <c r="B13" s="148"/>
      <c r="C13" s="148"/>
      <c r="D13" s="148"/>
    </row>
    <row r="14" spans="1:4" ht="15.75" x14ac:dyDescent="0.25">
      <c r="A14" s="34" t="s">
        <v>24</v>
      </c>
      <c r="B14" s="36" t="s">
        <v>113</v>
      </c>
      <c r="C14" s="44">
        <v>208752.92</v>
      </c>
      <c r="D14" s="44">
        <v>104376.46</v>
      </c>
    </row>
    <row r="15" spans="1:4" ht="35.25" customHeight="1" x14ac:dyDescent="0.25">
      <c r="A15" s="148" t="s">
        <v>114</v>
      </c>
      <c r="B15" s="148"/>
      <c r="C15" s="148"/>
      <c r="D15" s="148"/>
    </row>
    <row r="16" spans="1:4" ht="15.75" x14ac:dyDescent="0.25">
      <c r="A16" s="34" t="s">
        <v>32</v>
      </c>
      <c r="B16" s="35" t="s">
        <v>115</v>
      </c>
      <c r="C16" s="44">
        <v>304049.38</v>
      </c>
      <c r="D16" s="44">
        <v>152024.69</v>
      </c>
    </row>
    <row r="17" spans="1:4" ht="47.25" customHeight="1" x14ac:dyDescent="0.25">
      <c r="A17" s="148" t="s">
        <v>116</v>
      </c>
      <c r="B17" s="148"/>
      <c r="C17" s="148"/>
      <c r="D17" s="148"/>
    </row>
    <row r="18" spans="1:4" ht="15.75" x14ac:dyDescent="0.25">
      <c r="A18" s="34" t="s">
        <v>33</v>
      </c>
      <c r="B18" s="35" t="s">
        <v>162</v>
      </c>
      <c r="C18" s="44">
        <v>1430.13</v>
      </c>
      <c r="D18" s="44">
        <v>715.07</v>
      </c>
    </row>
    <row r="19" spans="1:4" ht="15.75" x14ac:dyDescent="0.25">
      <c r="A19" s="55" t="s">
        <v>33</v>
      </c>
      <c r="B19" s="35" t="s">
        <v>163</v>
      </c>
      <c r="C19" s="44">
        <v>962.25</v>
      </c>
      <c r="D19" s="44">
        <v>481.12</v>
      </c>
    </row>
    <row r="20" spans="1:4" ht="15.75" x14ac:dyDescent="0.25">
      <c r="A20" s="55" t="s">
        <v>33</v>
      </c>
      <c r="B20" s="35" t="s">
        <v>164</v>
      </c>
      <c r="C20" s="44">
        <v>675.59</v>
      </c>
      <c r="D20" s="44">
        <v>337.79</v>
      </c>
    </row>
    <row r="21" spans="1:4" ht="15.75" x14ac:dyDescent="0.25">
      <c r="A21" s="55" t="s">
        <v>33</v>
      </c>
      <c r="B21" s="35" t="s">
        <v>165</v>
      </c>
      <c r="C21" s="44">
        <v>617.77</v>
      </c>
      <c r="D21" s="44">
        <v>308.89</v>
      </c>
    </row>
    <row r="22" spans="1:4" ht="15.75" x14ac:dyDescent="0.25">
      <c r="A22" s="55" t="s">
        <v>33</v>
      </c>
      <c r="B22" s="35" t="s">
        <v>166</v>
      </c>
      <c r="C22" s="44">
        <v>490.7</v>
      </c>
      <c r="D22" s="44">
        <v>245.35</v>
      </c>
    </row>
    <row r="23" spans="1:4" ht="15.75" x14ac:dyDescent="0.25">
      <c r="A23" s="55" t="s">
        <v>33</v>
      </c>
      <c r="B23" s="35" t="s">
        <v>167</v>
      </c>
      <c r="C23" s="44">
        <v>449.93</v>
      </c>
      <c r="D23" s="44">
        <v>224.96</v>
      </c>
    </row>
    <row r="24" spans="1:4" ht="15.75" x14ac:dyDescent="0.25">
      <c r="A24" s="55" t="s">
        <v>33</v>
      </c>
      <c r="B24" s="35" t="s">
        <v>168</v>
      </c>
      <c r="C24" s="44">
        <v>2461.87</v>
      </c>
      <c r="D24" s="44">
        <v>1230.94</v>
      </c>
    </row>
    <row r="25" spans="1:4" ht="15.75" x14ac:dyDescent="0.25">
      <c r="A25" s="55" t="s">
        <v>33</v>
      </c>
      <c r="B25" s="35" t="s">
        <v>169</v>
      </c>
      <c r="C25" s="44">
        <v>1652.69</v>
      </c>
      <c r="D25" s="44">
        <v>826.34</v>
      </c>
    </row>
    <row r="26" spans="1:4" ht="15.75" x14ac:dyDescent="0.25">
      <c r="A26" s="55" t="s">
        <v>33</v>
      </c>
      <c r="B26" s="35" t="s">
        <v>170</v>
      </c>
      <c r="C26" s="44">
        <v>1496.96</v>
      </c>
      <c r="D26" s="44">
        <v>748.48</v>
      </c>
    </row>
    <row r="27" spans="1:4" ht="15.75" x14ac:dyDescent="0.25">
      <c r="A27" s="55" t="s">
        <v>33</v>
      </c>
      <c r="B27" s="35" t="s">
        <v>171</v>
      </c>
      <c r="C27" s="44">
        <v>1021.66</v>
      </c>
      <c r="D27" s="44">
        <v>510.83</v>
      </c>
    </row>
    <row r="28" spans="1:4" ht="15.75" x14ac:dyDescent="0.25">
      <c r="A28" s="55" t="s">
        <v>33</v>
      </c>
      <c r="B28" s="35" t="s">
        <v>172</v>
      </c>
      <c r="C28" s="44">
        <v>836.92</v>
      </c>
      <c r="D28" s="44">
        <v>418.46</v>
      </c>
    </row>
    <row r="29" spans="1:4" ht="15.75" x14ac:dyDescent="0.25">
      <c r="A29" s="55" t="s">
        <v>33</v>
      </c>
      <c r="B29" s="35" t="s">
        <v>173</v>
      </c>
      <c r="C29" s="44">
        <v>673.52</v>
      </c>
      <c r="D29" s="44">
        <v>336.76</v>
      </c>
    </row>
    <row r="30" spans="1:4" ht="15.75" x14ac:dyDescent="0.25">
      <c r="A30" s="150" t="s">
        <v>117</v>
      </c>
      <c r="B30" s="150"/>
      <c r="C30" s="150"/>
      <c r="D30" s="150"/>
    </row>
    <row r="31" spans="1:4" ht="15.75" x14ac:dyDescent="0.25">
      <c r="A31" s="149" t="s">
        <v>118</v>
      </c>
      <c r="B31" s="149"/>
      <c r="C31" s="149"/>
      <c r="D31" s="149"/>
    </row>
    <row r="32" spans="1:4" ht="33" customHeight="1" x14ac:dyDescent="0.25">
      <c r="A32" s="148" t="s">
        <v>112</v>
      </c>
      <c r="B32" s="148"/>
      <c r="C32" s="148"/>
      <c r="D32" s="148"/>
    </row>
    <row r="33" spans="1:4" ht="15.75" x14ac:dyDescent="0.25">
      <c r="A33" s="34" t="s">
        <v>24</v>
      </c>
      <c r="B33" s="36" t="s">
        <v>119</v>
      </c>
      <c r="C33" s="44">
        <v>320683.31</v>
      </c>
      <c r="D33" s="44">
        <v>160341.66</v>
      </c>
    </row>
    <row r="34" spans="1:4" ht="33" customHeight="1" x14ac:dyDescent="0.25">
      <c r="A34" s="148" t="s">
        <v>120</v>
      </c>
      <c r="B34" s="148"/>
      <c r="C34" s="148"/>
      <c r="D34" s="148"/>
    </row>
    <row r="35" spans="1:4" ht="15.75" x14ac:dyDescent="0.25">
      <c r="A35" s="34" t="s">
        <v>32</v>
      </c>
      <c r="B35" s="35" t="s">
        <v>100</v>
      </c>
      <c r="C35" s="44">
        <v>400379</v>
      </c>
      <c r="D35" s="44">
        <v>200189.5</v>
      </c>
    </row>
    <row r="36" spans="1:4" ht="46.5" customHeight="1" x14ac:dyDescent="0.25">
      <c r="A36" s="148" t="s">
        <v>116</v>
      </c>
      <c r="B36" s="148"/>
      <c r="C36" s="148"/>
      <c r="D36" s="148"/>
    </row>
    <row r="37" spans="1:4" ht="15.75" x14ac:dyDescent="0.25">
      <c r="A37" s="55" t="s">
        <v>33</v>
      </c>
      <c r="B37" s="35" t="s">
        <v>162</v>
      </c>
      <c r="C37" s="44">
        <v>1430.13</v>
      </c>
      <c r="D37" s="44">
        <v>715.07</v>
      </c>
    </row>
    <row r="38" spans="1:4" ht="15.75" x14ac:dyDescent="0.25">
      <c r="A38" s="55" t="s">
        <v>33</v>
      </c>
      <c r="B38" s="35" t="s">
        <v>163</v>
      </c>
      <c r="C38" s="44">
        <v>962.25</v>
      </c>
      <c r="D38" s="44">
        <v>481.12</v>
      </c>
    </row>
    <row r="39" spans="1:4" ht="15.75" x14ac:dyDescent="0.25">
      <c r="A39" s="55" t="s">
        <v>33</v>
      </c>
      <c r="B39" s="35" t="s">
        <v>164</v>
      </c>
      <c r="C39" s="44">
        <v>675.59</v>
      </c>
      <c r="D39" s="44">
        <v>337.79</v>
      </c>
    </row>
    <row r="40" spans="1:4" ht="15.75" x14ac:dyDescent="0.25">
      <c r="A40" s="55" t="s">
        <v>33</v>
      </c>
      <c r="B40" s="35" t="s">
        <v>165</v>
      </c>
      <c r="C40" s="44">
        <v>617.77</v>
      </c>
      <c r="D40" s="44">
        <v>308.89</v>
      </c>
    </row>
    <row r="41" spans="1:4" ht="15.75" x14ac:dyDescent="0.25">
      <c r="A41" s="55" t="s">
        <v>33</v>
      </c>
      <c r="B41" s="35" t="s">
        <v>166</v>
      </c>
      <c r="C41" s="44">
        <v>490.7</v>
      </c>
      <c r="D41" s="44">
        <v>245.35</v>
      </c>
    </row>
    <row r="42" spans="1:4" ht="15.75" x14ac:dyDescent="0.25">
      <c r="A42" s="55" t="s">
        <v>33</v>
      </c>
      <c r="B42" s="35" t="s">
        <v>167</v>
      </c>
      <c r="C42" s="44">
        <v>449.93</v>
      </c>
      <c r="D42" s="44">
        <v>224.96</v>
      </c>
    </row>
    <row r="43" spans="1:4" ht="15.75" x14ac:dyDescent="0.25">
      <c r="A43" s="55" t="s">
        <v>33</v>
      </c>
      <c r="B43" s="35" t="s">
        <v>168</v>
      </c>
      <c r="C43" s="44">
        <v>2461.87</v>
      </c>
      <c r="D43" s="44">
        <v>1230.94</v>
      </c>
    </row>
    <row r="44" spans="1:4" ht="15.75" x14ac:dyDescent="0.25">
      <c r="A44" s="55" t="s">
        <v>33</v>
      </c>
      <c r="B44" s="35" t="s">
        <v>169</v>
      </c>
      <c r="C44" s="44">
        <v>1652.69</v>
      </c>
      <c r="D44" s="44">
        <v>826.34</v>
      </c>
    </row>
    <row r="45" spans="1:4" ht="15.75" x14ac:dyDescent="0.25">
      <c r="A45" s="55" t="s">
        <v>33</v>
      </c>
      <c r="B45" s="35" t="s">
        <v>170</v>
      </c>
      <c r="C45" s="44">
        <v>1496.96</v>
      </c>
      <c r="D45" s="44">
        <v>748.48</v>
      </c>
    </row>
    <row r="46" spans="1:4" ht="15.75" x14ac:dyDescent="0.25">
      <c r="A46" s="55" t="s">
        <v>33</v>
      </c>
      <c r="B46" s="35" t="s">
        <v>171</v>
      </c>
      <c r="C46" s="44">
        <v>1021.66</v>
      </c>
      <c r="D46" s="44">
        <v>510.83</v>
      </c>
    </row>
    <row r="47" spans="1:4" ht="15.75" x14ac:dyDescent="0.25">
      <c r="A47" s="55" t="s">
        <v>33</v>
      </c>
      <c r="B47" s="35" t="s">
        <v>172</v>
      </c>
      <c r="C47" s="44">
        <v>836.92</v>
      </c>
      <c r="D47" s="44">
        <v>418.46</v>
      </c>
    </row>
    <row r="48" spans="1:4" ht="15.75" x14ac:dyDescent="0.25">
      <c r="A48" s="55" t="s">
        <v>33</v>
      </c>
      <c r="B48" s="35" t="s">
        <v>173</v>
      </c>
      <c r="C48" s="44">
        <v>673.52</v>
      </c>
      <c r="D48" s="44">
        <v>336.76</v>
      </c>
    </row>
    <row r="51" spans="2:4" ht="15.75" x14ac:dyDescent="0.25">
      <c r="B51" s="196" t="s">
        <v>233</v>
      </c>
      <c r="C51" s="194"/>
      <c r="D51" s="195" t="s">
        <v>234</v>
      </c>
    </row>
  </sheetData>
  <mergeCells count="19">
    <mergeCell ref="C7:D7"/>
    <mergeCell ref="C8:D8"/>
    <mergeCell ref="C9:D9"/>
    <mergeCell ref="A34:D34"/>
    <mergeCell ref="A36:D36"/>
    <mergeCell ref="A31:D31"/>
    <mergeCell ref="A32:D32"/>
    <mergeCell ref="A2:D2"/>
    <mergeCell ref="A13:D13"/>
    <mergeCell ref="A15:D15"/>
    <mergeCell ref="A17:D17"/>
    <mergeCell ref="A30:D30"/>
    <mergeCell ref="A10:D10"/>
    <mergeCell ref="A11:A12"/>
    <mergeCell ref="B11:B12"/>
    <mergeCell ref="C11:D11"/>
    <mergeCell ref="C4:D4"/>
    <mergeCell ref="C5:D5"/>
    <mergeCell ref="C6:D6"/>
  </mergeCells>
  <printOptions horizontalCentered="1"/>
  <pageMargins left="0.39370078740157483" right="0.39370078740157483" top="0.78740157480314965" bottom="0.39370078740157483" header="0" footer="0"/>
  <pageSetup paperSize="9" scale="8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0"/>
  <sheetViews>
    <sheetView zoomScale="90" zoomScaleNormal="90" workbookViewId="0">
      <selection activeCell="A9" sqref="A9:G9"/>
    </sheetView>
  </sheetViews>
  <sheetFormatPr defaultRowHeight="15" x14ac:dyDescent="0.25"/>
  <cols>
    <col min="1" max="1" width="5.85546875" bestFit="1" customWidth="1"/>
    <col min="2" max="2" width="52.28515625" bestFit="1" customWidth="1"/>
    <col min="3" max="3" width="20.42578125" customWidth="1"/>
    <col min="4" max="4" width="20.85546875" customWidth="1"/>
    <col min="5" max="5" width="20.7109375" customWidth="1"/>
    <col min="6" max="6" width="19.28515625" customWidth="1"/>
  </cols>
  <sheetData>
    <row r="2" spans="1:6" ht="65.25" customHeight="1" x14ac:dyDescent="0.25">
      <c r="A2" s="144" t="s">
        <v>223</v>
      </c>
      <c r="B2" s="144"/>
      <c r="C2" s="144"/>
      <c r="D2" s="144"/>
      <c r="E2" s="144"/>
      <c r="F2" s="144"/>
    </row>
    <row r="4" spans="1:6" ht="15.75" x14ac:dyDescent="0.25">
      <c r="F4" s="32" t="s">
        <v>135</v>
      </c>
    </row>
    <row r="5" spans="1:6" ht="48" customHeight="1" x14ac:dyDescent="0.25">
      <c r="A5" s="154" t="s">
        <v>121</v>
      </c>
      <c r="B5" s="151" t="s">
        <v>122</v>
      </c>
      <c r="C5" s="149" t="s">
        <v>123</v>
      </c>
      <c r="D5" s="149"/>
      <c r="E5" s="149" t="s">
        <v>124</v>
      </c>
      <c r="F5" s="149"/>
    </row>
    <row r="6" spans="1:6" ht="73.5" x14ac:dyDescent="0.25">
      <c r="A6" s="154"/>
      <c r="B6" s="151"/>
      <c r="C6" s="33" t="s">
        <v>110</v>
      </c>
      <c r="D6" s="33" t="s">
        <v>111</v>
      </c>
      <c r="E6" s="33" t="s">
        <v>110</v>
      </c>
      <c r="F6" s="33" t="s">
        <v>111</v>
      </c>
    </row>
    <row r="7" spans="1:6" ht="31.5" x14ac:dyDescent="0.25">
      <c r="A7" s="34">
        <v>1</v>
      </c>
      <c r="B7" s="35" t="s">
        <v>25</v>
      </c>
      <c r="C7" s="34">
        <v>261.7</v>
      </c>
      <c r="D7" s="34">
        <v>261.7</v>
      </c>
      <c r="E7" s="34">
        <v>261.7</v>
      </c>
      <c r="F7" s="34">
        <v>261.7</v>
      </c>
    </row>
    <row r="8" spans="1:6" ht="31.5" x14ac:dyDescent="0.25">
      <c r="A8" s="34">
        <v>2</v>
      </c>
      <c r="B8" s="35" t="s">
        <v>53</v>
      </c>
      <c r="C8" s="34" t="s">
        <v>34</v>
      </c>
      <c r="D8" s="34" t="s">
        <v>34</v>
      </c>
      <c r="E8" s="34" t="s">
        <v>34</v>
      </c>
      <c r="F8" s="34" t="s">
        <v>34</v>
      </c>
    </row>
    <row r="9" spans="1:6" ht="31.5" x14ac:dyDescent="0.25">
      <c r="A9" s="34">
        <v>3</v>
      </c>
      <c r="B9" s="35" t="s">
        <v>125</v>
      </c>
      <c r="C9" s="34" t="s">
        <v>34</v>
      </c>
      <c r="D9" s="34" t="s">
        <v>34</v>
      </c>
      <c r="E9" s="34" t="s">
        <v>34</v>
      </c>
      <c r="F9" s="34" t="s">
        <v>34</v>
      </c>
    </row>
    <row r="10" spans="1:6" ht="15.75" x14ac:dyDescent="0.25">
      <c r="A10" s="34" t="s">
        <v>126</v>
      </c>
      <c r="B10" s="36" t="s">
        <v>45</v>
      </c>
      <c r="C10" s="34">
        <v>9621.1</v>
      </c>
      <c r="D10" s="37">
        <v>4810.55</v>
      </c>
      <c r="E10" s="34">
        <v>5776.77</v>
      </c>
      <c r="F10" s="37">
        <v>2888.39</v>
      </c>
    </row>
    <row r="11" spans="1:6" ht="15.75" x14ac:dyDescent="0.25">
      <c r="A11" s="34" t="s">
        <v>127</v>
      </c>
      <c r="B11" s="36" t="s">
        <v>128</v>
      </c>
      <c r="C11" s="34">
        <v>7683.67</v>
      </c>
      <c r="D11" s="37">
        <v>3841.84</v>
      </c>
      <c r="E11" s="34">
        <v>3563.56</v>
      </c>
      <c r="F11" s="37">
        <v>1781.78</v>
      </c>
    </row>
    <row r="12" spans="1:6" ht="15.75" x14ac:dyDescent="0.25">
      <c r="A12" s="34" t="s">
        <v>129</v>
      </c>
      <c r="B12" s="36" t="s">
        <v>54</v>
      </c>
      <c r="C12" s="55" t="s">
        <v>34</v>
      </c>
      <c r="D12" s="55" t="s">
        <v>34</v>
      </c>
      <c r="E12" s="55" t="s">
        <v>34</v>
      </c>
      <c r="F12" s="55" t="s">
        <v>34</v>
      </c>
    </row>
    <row r="13" spans="1:6" ht="31.5" x14ac:dyDescent="0.25">
      <c r="A13" s="34" t="s">
        <v>130</v>
      </c>
      <c r="B13" s="35" t="s">
        <v>131</v>
      </c>
      <c r="C13" s="38">
        <v>6778.74</v>
      </c>
      <c r="D13" s="37">
        <v>3389.37</v>
      </c>
      <c r="E13" s="38">
        <v>6778.74</v>
      </c>
      <c r="F13" s="45">
        <v>3389.37</v>
      </c>
    </row>
    <row r="14" spans="1:6" ht="31.5" x14ac:dyDescent="0.25">
      <c r="A14" s="34" t="s">
        <v>132</v>
      </c>
      <c r="B14" s="35" t="s">
        <v>133</v>
      </c>
      <c r="C14" s="55" t="s">
        <v>34</v>
      </c>
      <c r="D14" s="55" t="s">
        <v>34</v>
      </c>
      <c r="E14" s="55" t="s">
        <v>34</v>
      </c>
      <c r="F14" s="55" t="s">
        <v>34</v>
      </c>
    </row>
    <row r="15" spans="1:6" ht="31.5" x14ac:dyDescent="0.25">
      <c r="A15" s="34">
        <v>4</v>
      </c>
      <c r="B15" s="35" t="s">
        <v>57</v>
      </c>
      <c r="C15" s="34">
        <v>226.77</v>
      </c>
      <c r="D15" s="34">
        <v>226.77</v>
      </c>
      <c r="E15" s="34">
        <v>226.77</v>
      </c>
      <c r="F15" s="34">
        <v>226.77</v>
      </c>
    </row>
    <row r="16" spans="1:6" ht="47.25" x14ac:dyDescent="0.25">
      <c r="A16" s="34">
        <v>5</v>
      </c>
      <c r="B16" s="35" t="s">
        <v>134</v>
      </c>
      <c r="C16" s="34">
        <v>0</v>
      </c>
      <c r="D16" s="34">
        <v>0</v>
      </c>
      <c r="E16" s="34">
        <v>0</v>
      </c>
      <c r="F16" s="34">
        <v>0</v>
      </c>
    </row>
    <row r="17" spans="1:9" ht="47.25" x14ac:dyDescent="0.25">
      <c r="A17" s="34">
        <v>6</v>
      </c>
      <c r="B17" s="35" t="s">
        <v>31</v>
      </c>
      <c r="C17" s="34">
        <v>345.35</v>
      </c>
      <c r="D17" s="34">
        <v>345.35</v>
      </c>
      <c r="E17" s="34">
        <v>345.35</v>
      </c>
      <c r="F17" s="34">
        <v>345.35</v>
      </c>
    </row>
    <row r="20" spans="1:9" ht="18.75" x14ac:dyDescent="0.3">
      <c r="B20" s="87"/>
      <c r="C20" s="87"/>
      <c r="D20" s="196" t="s">
        <v>233</v>
      </c>
      <c r="E20" s="51"/>
      <c r="F20" s="197" t="s">
        <v>234</v>
      </c>
      <c r="I20" s="88"/>
    </row>
  </sheetData>
  <mergeCells count="5">
    <mergeCell ref="C5:D5"/>
    <mergeCell ref="E5:F5"/>
    <mergeCell ref="B5:B6"/>
    <mergeCell ref="A5:A6"/>
    <mergeCell ref="A2:F2"/>
  </mergeCells>
  <printOptions horizontalCentered="1"/>
  <pageMargins left="0.39370078740157483" right="0.39370078740157483" top="0.78740157480314965" bottom="0.39370078740157483" header="0" footer="0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3"/>
  <sheetViews>
    <sheetView topLeftCell="A16" workbookViewId="0">
      <selection activeCell="A9" sqref="A9:G9"/>
    </sheetView>
  </sheetViews>
  <sheetFormatPr defaultRowHeight="15" x14ac:dyDescent="0.25"/>
  <cols>
    <col min="1" max="1" width="4.28515625" customWidth="1"/>
    <col min="2" max="2" width="22.7109375" customWidth="1"/>
    <col min="3" max="3" width="19.7109375" customWidth="1"/>
    <col min="4" max="11" width="9.28515625" customWidth="1"/>
  </cols>
  <sheetData>
    <row r="2" spans="1:13" ht="48" customHeight="1" x14ac:dyDescent="0.25">
      <c r="A2" s="159" t="s">
        <v>224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3" ht="15.75" thickBot="1" x14ac:dyDescent="0.3"/>
    <row r="4" spans="1:13" x14ac:dyDescent="0.25">
      <c r="A4" s="166" t="s">
        <v>143</v>
      </c>
      <c r="B4" s="167"/>
      <c r="C4" s="168"/>
      <c r="D4" s="155" t="s">
        <v>141</v>
      </c>
      <c r="E4" s="156"/>
      <c r="F4" s="156"/>
      <c r="G4" s="156"/>
      <c r="H4" s="157" t="s">
        <v>142</v>
      </c>
      <c r="I4" s="157"/>
      <c r="J4" s="157"/>
      <c r="K4" s="158"/>
    </row>
    <row r="5" spans="1:13" ht="30.75" thickBot="1" x14ac:dyDescent="0.3">
      <c r="A5" s="169"/>
      <c r="B5" s="170"/>
      <c r="C5" s="171"/>
      <c r="D5" s="59">
        <v>2013</v>
      </c>
      <c r="E5" s="60">
        <v>2014</v>
      </c>
      <c r="F5" s="60">
        <v>2015</v>
      </c>
      <c r="G5" s="50" t="s">
        <v>225</v>
      </c>
      <c r="H5" s="60">
        <v>2013</v>
      </c>
      <c r="I5" s="60">
        <v>2014</v>
      </c>
      <c r="J5" s="60">
        <v>2015</v>
      </c>
      <c r="K5" s="61" t="s">
        <v>225</v>
      </c>
    </row>
    <row r="6" spans="1:13" x14ac:dyDescent="0.25">
      <c r="A6" s="163">
        <v>1</v>
      </c>
      <c r="B6" s="160" t="s">
        <v>145</v>
      </c>
      <c r="C6" s="49" t="s">
        <v>94</v>
      </c>
      <c r="D6" s="63">
        <v>1053</v>
      </c>
      <c r="E6" s="64">
        <v>1853</v>
      </c>
      <c r="F6" s="64">
        <v>1619</v>
      </c>
      <c r="G6" s="65">
        <v>1650</v>
      </c>
      <c r="H6" s="63">
        <v>12603</v>
      </c>
      <c r="I6" s="64">
        <v>21132</v>
      </c>
      <c r="J6" s="64">
        <v>16431</v>
      </c>
      <c r="K6" s="66">
        <v>19000</v>
      </c>
      <c r="M6" s="141"/>
    </row>
    <row r="7" spans="1:13" x14ac:dyDescent="0.25">
      <c r="A7" s="164"/>
      <c r="B7" s="161"/>
      <c r="C7" s="46" t="s">
        <v>95</v>
      </c>
      <c r="D7" s="67">
        <v>5</v>
      </c>
      <c r="E7" s="68">
        <v>10</v>
      </c>
      <c r="F7" s="68">
        <v>3</v>
      </c>
      <c r="G7" s="69">
        <v>5</v>
      </c>
      <c r="H7" s="67">
        <v>75</v>
      </c>
      <c r="I7" s="68">
        <v>139</v>
      </c>
      <c r="J7" s="68">
        <v>40</v>
      </c>
      <c r="K7" s="70">
        <v>60</v>
      </c>
    </row>
    <row r="8" spans="1:13" ht="15" customHeight="1" thickBot="1" x14ac:dyDescent="0.3">
      <c r="A8" s="164"/>
      <c r="B8" s="161"/>
      <c r="C8" s="46" t="s">
        <v>139</v>
      </c>
      <c r="D8" s="78" t="s">
        <v>34</v>
      </c>
      <c r="E8" s="71" t="s">
        <v>34</v>
      </c>
      <c r="F8" s="71" t="s">
        <v>34</v>
      </c>
      <c r="G8" s="79" t="s">
        <v>34</v>
      </c>
      <c r="H8" s="78" t="s">
        <v>34</v>
      </c>
      <c r="I8" s="71" t="s">
        <v>34</v>
      </c>
      <c r="J8" s="71" t="s">
        <v>34</v>
      </c>
      <c r="K8" s="80" t="s">
        <v>34</v>
      </c>
    </row>
    <row r="9" spans="1:13" x14ac:dyDescent="0.25">
      <c r="A9" s="164"/>
      <c r="B9" s="161" t="s">
        <v>140</v>
      </c>
      <c r="C9" s="46" t="s">
        <v>94</v>
      </c>
      <c r="D9" s="72">
        <v>1031</v>
      </c>
      <c r="E9" s="73">
        <v>1559</v>
      </c>
      <c r="F9" s="73">
        <v>1419</v>
      </c>
      <c r="G9" s="74">
        <v>1450</v>
      </c>
      <c r="H9" s="75">
        <v>12402</v>
      </c>
      <c r="I9" s="73">
        <v>18118</v>
      </c>
      <c r="J9" s="73">
        <v>14287</v>
      </c>
      <c r="K9" s="76">
        <v>16000</v>
      </c>
    </row>
    <row r="10" spans="1:13" ht="15" customHeight="1" x14ac:dyDescent="0.25">
      <c r="A10" s="164"/>
      <c r="B10" s="161"/>
      <c r="C10" s="46" t="s">
        <v>95</v>
      </c>
      <c r="D10" s="77">
        <v>5</v>
      </c>
      <c r="E10" s="68">
        <v>7</v>
      </c>
      <c r="F10" s="68">
        <v>1</v>
      </c>
      <c r="G10" s="69">
        <v>5</v>
      </c>
      <c r="H10" s="67">
        <v>75</v>
      </c>
      <c r="I10" s="68">
        <v>99</v>
      </c>
      <c r="J10" s="68">
        <v>15</v>
      </c>
      <c r="K10" s="70">
        <v>60</v>
      </c>
    </row>
    <row r="11" spans="1:13" ht="15.75" thickBot="1" x14ac:dyDescent="0.3">
      <c r="A11" s="165"/>
      <c r="B11" s="162"/>
      <c r="C11" s="47" t="s">
        <v>139</v>
      </c>
      <c r="D11" s="78" t="s">
        <v>34</v>
      </c>
      <c r="E11" s="71" t="s">
        <v>34</v>
      </c>
      <c r="F11" s="71" t="s">
        <v>34</v>
      </c>
      <c r="G11" s="79" t="s">
        <v>34</v>
      </c>
      <c r="H11" s="78" t="s">
        <v>34</v>
      </c>
      <c r="I11" s="71" t="s">
        <v>34</v>
      </c>
      <c r="J11" s="71" t="s">
        <v>34</v>
      </c>
      <c r="K11" s="80" t="s">
        <v>34</v>
      </c>
    </row>
    <row r="12" spans="1:13" x14ac:dyDescent="0.25">
      <c r="A12" s="174">
        <v>2</v>
      </c>
      <c r="B12" s="175" t="s">
        <v>144</v>
      </c>
      <c r="C12" s="48" t="s">
        <v>94</v>
      </c>
      <c r="D12" s="63">
        <v>188</v>
      </c>
      <c r="E12" s="64">
        <v>292</v>
      </c>
      <c r="F12" s="64">
        <v>224</v>
      </c>
      <c r="G12" s="65">
        <v>250</v>
      </c>
      <c r="H12" s="63">
        <v>10576</v>
      </c>
      <c r="I12" s="64">
        <v>16016</v>
      </c>
      <c r="J12" s="64">
        <v>13100</v>
      </c>
      <c r="K12" s="66">
        <v>16000</v>
      </c>
    </row>
    <row r="13" spans="1:13" x14ac:dyDescent="0.25">
      <c r="A13" s="164"/>
      <c r="B13" s="161"/>
      <c r="C13" s="46" t="s">
        <v>95</v>
      </c>
      <c r="D13" s="67">
        <v>14</v>
      </c>
      <c r="E13" s="68">
        <v>27</v>
      </c>
      <c r="F13" s="68">
        <v>16</v>
      </c>
      <c r="G13" s="69">
        <v>18</v>
      </c>
      <c r="H13" s="67">
        <v>1066</v>
      </c>
      <c r="I13" s="68">
        <v>2181</v>
      </c>
      <c r="J13" s="68">
        <v>1368</v>
      </c>
      <c r="K13" s="70">
        <v>2040</v>
      </c>
    </row>
    <row r="14" spans="1:13" ht="15.75" thickBot="1" x14ac:dyDescent="0.3">
      <c r="A14" s="164"/>
      <c r="B14" s="161"/>
      <c r="C14" s="46" t="s">
        <v>139</v>
      </c>
      <c r="D14" s="78" t="s">
        <v>34</v>
      </c>
      <c r="E14" s="71" t="s">
        <v>34</v>
      </c>
      <c r="F14" s="71" t="s">
        <v>34</v>
      </c>
      <c r="G14" s="79" t="s">
        <v>34</v>
      </c>
      <c r="H14" s="78" t="s">
        <v>34</v>
      </c>
      <c r="I14" s="71" t="s">
        <v>34</v>
      </c>
      <c r="J14" s="71" t="s">
        <v>34</v>
      </c>
      <c r="K14" s="80" t="s">
        <v>34</v>
      </c>
    </row>
    <row r="15" spans="1:13" x14ac:dyDescent="0.25">
      <c r="A15" s="164"/>
      <c r="B15" s="161" t="s">
        <v>149</v>
      </c>
      <c r="C15" s="46" t="s">
        <v>94</v>
      </c>
      <c r="D15" s="72">
        <v>2</v>
      </c>
      <c r="E15" s="73">
        <v>3</v>
      </c>
      <c r="F15" s="82" t="s">
        <v>34</v>
      </c>
      <c r="G15" s="74">
        <v>1</v>
      </c>
      <c r="H15" s="75">
        <v>300</v>
      </c>
      <c r="I15" s="73">
        <v>136</v>
      </c>
      <c r="J15" s="82" t="s">
        <v>34</v>
      </c>
      <c r="K15" s="76">
        <v>150</v>
      </c>
    </row>
    <row r="16" spans="1:13" x14ac:dyDescent="0.25">
      <c r="A16" s="164"/>
      <c r="B16" s="172"/>
      <c r="C16" s="46" t="s">
        <v>95</v>
      </c>
      <c r="D16" s="77">
        <v>1</v>
      </c>
      <c r="E16" s="81" t="s">
        <v>34</v>
      </c>
      <c r="F16" s="81" t="s">
        <v>34</v>
      </c>
      <c r="G16" s="85" t="s">
        <v>34</v>
      </c>
      <c r="H16" s="67">
        <v>50</v>
      </c>
      <c r="I16" s="81" t="s">
        <v>34</v>
      </c>
      <c r="J16" s="81" t="s">
        <v>34</v>
      </c>
      <c r="K16" s="86" t="s">
        <v>34</v>
      </c>
    </row>
    <row r="17" spans="1:11" ht="15.75" thickBot="1" x14ac:dyDescent="0.3">
      <c r="A17" s="165"/>
      <c r="B17" s="173"/>
      <c r="C17" s="47" t="s">
        <v>139</v>
      </c>
      <c r="D17" s="78" t="s">
        <v>34</v>
      </c>
      <c r="E17" s="71" t="s">
        <v>34</v>
      </c>
      <c r="F17" s="71" t="s">
        <v>34</v>
      </c>
      <c r="G17" s="79" t="s">
        <v>34</v>
      </c>
      <c r="H17" s="78" t="s">
        <v>34</v>
      </c>
      <c r="I17" s="71" t="s">
        <v>34</v>
      </c>
      <c r="J17" s="71" t="s">
        <v>34</v>
      </c>
      <c r="K17" s="80" t="s">
        <v>34</v>
      </c>
    </row>
    <row r="18" spans="1:11" x14ac:dyDescent="0.25">
      <c r="A18" s="174">
        <v>3</v>
      </c>
      <c r="B18" s="175" t="s">
        <v>147</v>
      </c>
      <c r="C18" s="48" t="s">
        <v>94</v>
      </c>
      <c r="D18" s="63">
        <v>15</v>
      </c>
      <c r="E18" s="64">
        <v>41</v>
      </c>
      <c r="F18" s="64">
        <v>24</v>
      </c>
      <c r="G18" s="65">
        <v>25</v>
      </c>
      <c r="H18" s="63">
        <v>3815</v>
      </c>
      <c r="I18" s="64">
        <v>12185</v>
      </c>
      <c r="J18" s="64">
        <v>7379</v>
      </c>
      <c r="K18" s="66">
        <v>9000</v>
      </c>
    </row>
    <row r="19" spans="1:11" x14ac:dyDescent="0.25">
      <c r="A19" s="164"/>
      <c r="B19" s="161"/>
      <c r="C19" s="46" t="s">
        <v>95</v>
      </c>
      <c r="D19" s="67">
        <v>13</v>
      </c>
      <c r="E19" s="68">
        <v>20</v>
      </c>
      <c r="F19" s="68">
        <v>15</v>
      </c>
      <c r="G19" s="69">
        <v>15</v>
      </c>
      <c r="H19" s="67">
        <v>4279</v>
      </c>
      <c r="I19" s="68">
        <v>7360</v>
      </c>
      <c r="J19" s="68">
        <v>4507</v>
      </c>
      <c r="K19" s="70">
        <v>6300</v>
      </c>
    </row>
    <row r="20" spans="1:11" ht="15.75" thickBot="1" x14ac:dyDescent="0.3">
      <c r="A20" s="164"/>
      <c r="B20" s="161"/>
      <c r="C20" s="46" t="s">
        <v>139</v>
      </c>
      <c r="D20" s="78" t="s">
        <v>34</v>
      </c>
      <c r="E20" s="71" t="s">
        <v>34</v>
      </c>
      <c r="F20" s="71" t="s">
        <v>34</v>
      </c>
      <c r="G20" s="79" t="s">
        <v>34</v>
      </c>
      <c r="H20" s="78" t="s">
        <v>34</v>
      </c>
      <c r="I20" s="71" t="s">
        <v>34</v>
      </c>
      <c r="J20" s="71" t="s">
        <v>34</v>
      </c>
      <c r="K20" s="80" t="s">
        <v>34</v>
      </c>
    </row>
    <row r="21" spans="1:11" x14ac:dyDescent="0.25">
      <c r="A21" s="164"/>
      <c r="B21" s="161" t="s">
        <v>149</v>
      </c>
      <c r="C21" s="46" t="s">
        <v>94</v>
      </c>
      <c r="D21" s="72">
        <v>2</v>
      </c>
      <c r="E21" s="73">
        <v>2</v>
      </c>
      <c r="F21" s="73">
        <v>1</v>
      </c>
      <c r="G21" s="74">
        <v>1</v>
      </c>
      <c r="H21" s="75">
        <v>650</v>
      </c>
      <c r="I21" s="73">
        <v>757</v>
      </c>
      <c r="J21" s="73">
        <v>562</v>
      </c>
      <c r="K21" s="76">
        <v>600</v>
      </c>
    </row>
    <row r="22" spans="1:11" x14ac:dyDescent="0.25">
      <c r="A22" s="164"/>
      <c r="B22" s="172"/>
      <c r="C22" s="46" t="s">
        <v>95</v>
      </c>
      <c r="D22" s="83" t="s">
        <v>34</v>
      </c>
      <c r="E22" s="68">
        <v>1</v>
      </c>
      <c r="F22" s="81" t="s">
        <v>34</v>
      </c>
      <c r="G22" s="85" t="s">
        <v>34</v>
      </c>
      <c r="H22" s="84" t="s">
        <v>34</v>
      </c>
      <c r="I22" s="68">
        <v>290</v>
      </c>
      <c r="J22" s="81" t="s">
        <v>34</v>
      </c>
      <c r="K22" s="86" t="s">
        <v>34</v>
      </c>
    </row>
    <row r="23" spans="1:11" ht="15.75" thickBot="1" x14ac:dyDescent="0.3">
      <c r="A23" s="165"/>
      <c r="B23" s="173"/>
      <c r="C23" s="47" t="s">
        <v>139</v>
      </c>
      <c r="D23" s="78" t="s">
        <v>34</v>
      </c>
      <c r="E23" s="71" t="s">
        <v>34</v>
      </c>
      <c r="F23" s="71" t="s">
        <v>34</v>
      </c>
      <c r="G23" s="79" t="s">
        <v>34</v>
      </c>
      <c r="H23" s="78" t="s">
        <v>34</v>
      </c>
      <c r="I23" s="71" t="s">
        <v>34</v>
      </c>
      <c r="J23" s="71" t="s">
        <v>34</v>
      </c>
      <c r="K23" s="80" t="s">
        <v>34</v>
      </c>
    </row>
    <row r="24" spans="1:11" x14ac:dyDescent="0.25">
      <c r="A24" s="174">
        <v>4</v>
      </c>
      <c r="B24" s="175" t="s">
        <v>148</v>
      </c>
      <c r="C24" s="48" t="s">
        <v>94</v>
      </c>
      <c r="D24" s="63">
        <v>1</v>
      </c>
      <c r="E24" s="64">
        <v>1</v>
      </c>
      <c r="F24" s="64">
        <v>1</v>
      </c>
      <c r="G24" s="65">
        <v>1</v>
      </c>
      <c r="H24" s="63">
        <v>900</v>
      </c>
      <c r="I24" s="64">
        <v>5348</v>
      </c>
      <c r="J24" s="64">
        <v>1333</v>
      </c>
      <c r="K24" s="66">
        <v>2500</v>
      </c>
    </row>
    <row r="25" spans="1:11" x14ac:dyDescent="0.25">
      <c r="A25" s="164"/>
      <c r="B25" s="161"/>
      <c r="C25" s="46" t="s">
        <v>95</v>
      </c>
      <c r="D25" s="67">
        <v>3</v>
      </c>
      <c r="E25" s="68">
        <v>5</v>
      </c>
      <c r="F25" s="68">
        <v>3</v>
      </c>
      <c r="G25" s="69">
        <v>3</v>
      </c>
      <c r="H25" s="67">
        <v>3200</v>
      </c>
      <c r="I25" s="68">
        <v>5300</v>
      </c>
      <c r="J25" s="68">
        <v>3067</v>
      </c>
      <c r="K25" s="70">
        <v>3000</v>
      </c>
    </row>
    <row r="26" spans="1:11" ht="15.75" thickBot="1" x14ac:dyDescent="0.3">
      <c r="A26" s="164"/>
      <c r="B26" s="161"/>
      <c r="C26" s="46" t="s">
        <v>139</v>
      </c>
      <c r="D26" s="78" t="s">
        <v>34</v>
      </c>
      <c r="E26" s="71" t="s">
        <v>34</v>
      </c>
      <c r="F26" s="71" t="s">
        <v>34</v>
      </c>
      <c r="G26" s="79" t="s">
        <v>34</v>
      </c>
      <c r="H26" s="78" t="s">
        <v>34</v>
      </c>
      <c r="I26" s="71" t="s">
        <v>34</v>
      </c>
      <c r="J26" s="71" t="s">
        <v>34</v>
      </c>
      <c r="K26" s="80" t="s">
        <v>34</v>
      </c>
    </row>
    <row r="27" spans="1:11" x14ac:dyDescent="0.25">
      <c r="A27" s="164"/>
      <c r="B27" s="161" t="s">
        <v>149</v>
      </c>
      <c r="C27" s="46" t="s">
        <v>94</v>
      </c>
      <c r="D27" s="72">
        <v>1</v>
      </c>
      <c r="E27" s="82" t="s">
        <v>34</v>
      </c>
      <c r="F27" s="82" t="s">
        <v>34</v>
      </c>
      <c r="G27" s="74">
        <v>1</v>
      </c>
      <c r="H27" s="75">
        <v>900</v>
      </c>
      <c r="I27" s="82" t="s">
        <v>34</v>
      </c>
      <c r="J27" s="82" t="s">
        <v>34</v>
      </c>
      <c r="K27" s="76">
        <v>1000</v>
      </c>
    </row>
    <row r="28" spans="1:11" x14ac:dyDescent="0.25">
      <c r="A28" s="164"/>
      <c r="B28" s="172"/>
      <c r="C28" s="46" t="s">
        <v>95</v>
      </c>
      <c r="D28" s="83" t="s">
        <v>34</v>
      </c>
      <c r="E28" s="81" t="s">
        <v>34</v>
      </c>
      <c r="F28" s="68">
        <v>2</v>
      </c>
      <c r="G28" s="69">
        <v>1</v>
      </c>
      <c r="H28" s="84" t="s">
        <v>34</v>
      </c>
      <c r="I28" s="81" t="s">
        <v>34</v>
      </c>
      <c r="J28" s="68">
        <v>2500</v>
      </c>
      <c r="K28" s="70">
        <v>1000</v>
      </c>
    </row>
    <row r="29" spans="1:11" ht="15.75" thickBot="1" x14ac:dyDescent="0.3">
      <c r="A29" s="165"/>
      <c r="B29" s="173"/>
      <c r="C29" s="47" t="s">
        <v>139</v>
      </c>
      <c r="D29" s="78" t="s">
        <v>34</v>
      </c>
      <c r="E29" s="71" t="s">
        <v>34</v>
      </c>
      <c r="F29" s="71" t="s">
        <v>34</v>
      </c>
      <c r="G29" s="79" t="s">
        <v>34</v>
      </c>
      <c r="H29" s="78" t="s">
        <v>34</v>
      </c>
      <c r="I29" s="71" t="s">
        <v>34</v>
      </c>
      <c r="J29" s="71" t="s">
        <v>34</v>
      </c>
      <c r="K29" s="80" t="s">
        <v>34</v>
      </c>
    </row>
    <row r="31" spans="1:11" ht="32.25" customHeight="1" x14ac:dyDescent="0.25">
      <c r="B31" s="176" t="s">
        <v>146</v>
      </c>
      <c r="C31" s="176"/>
      <c r="D31" s="176"/>
      <c r="E31" s="176"/>
      <c r="F31" s="176"/>
      <c r="G31" s="176"/>
      <c r="H31" s="176"/>
      <c r="I31" s="176"/>
      <c r="J31" s="176"/>
      <c r="K31" s="176"/>
    </row>
    <row r="33" spans="2:11" ht="18.75" x14ac:dyDescent="0.3">
      <c r="B33" s="198" t="s">
        <v>233</v>
      </c>
      <c r="C33" s="88"/>
      <c r="F33" s="51"/>
      <c r="G33" s="51"/>
      <c r="H33" s="51"/>
      <c r="I33" s="88"/>
      <c r="J33" s="89" t="s">
        <v>234</v>
      </c>
      <c r="K33" s="88"/>
    </row>
  </sheetData>
  <mergeCells count="17">
    <mergeCell ref="B27:B29"/>
    <mergeCell ref="A24:A29"/>
    <mergeCell ref="B24:B26"/>
    <mergeCell ref="B31:K31"/>
    <mergeCell ref="B12:B14"/>
    <mergeCell ref="B15:B17"/>
    <mergeCell ref="B21:B23"/>
    <mergeCell ref="B18:B20"/>
    <mergeCell ref="A12:A17"/>
    <mergeCell ref="A18:A23"/>
    <mergeCell ref="D4:G4"/>
    <mergeCell ref="H4:K4"/>
    <mergeCell ref="A2:K2"/>
    <mergeCell ref="B6:B8"/>
    <mergeCell ref="B9:B11"/>
    <mergeCell ref="A6:A11"/>
    <mergeCell ref="A4:C5"/>
  </mergeCells>
  <printOptions horizontalCentered="1"/>
  <pageMargins left="0.39370078740157483" right="0.39370078740157483" top="0.78740157480314965" bottom="0.39370078740157483" header="0" footer="0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9" sqref="A9:G9"/>
    </sheetView>
  </sheetViews>
  <sheetFormatPr defaultRowHeight="15" x14ac:dyDescent="0.25"/>
  <cols>
    <col min="1" max="1" width="3.85546875" customWidth="1"/>
    <col min="2" max="2" width="43.140625" customWidth="1"/>
    <col min="3" max="10" width="11" customWidth="1"/>
  </cols>
  <sheetData>
    <row r="1" spans="1:10" ht="60" customHeight="1" x14ac:dyDescent="0.25">
      <c r="A1" s="178" t="s">
        <v>226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ht="60" customHeight="1" x14ac:dyDescent="0.25">
      <c r="A2" s="180" t="s">
        <v>36</v>
      </c>
      <c r="B2" s="180"/>
      <c r="C2" s="177" t="s">
        <v>89</v>
      </c>
      <c r="D2" s="177"/>
      <c r="E2" s="177"/>
      <c r="F2" s="177"/>
      <c r="G2" s="177" t="s">
        <v>90</v>
      </c>
      <c r="H2" s="177"/>
      <c r="I2" s="177"/>
      <c r="J2" s="177"/>
    </row>
    <row r="3" spans="1:10" ht="30" x14ac:dyDescent="0.25">
      <c r="A3" s="180"/>
      <c r="B3" s="180"/>
      <c r="C3" s="58">
        <v>2013</v>
      </c>
      <c r="D3" s="58">
        <v>2014</v>
      </c>
      <c r="E3" s="58">
        <v>2015</v>
      </c>
      <c r="F3" s="2" t="s">
        <v>99</v>
      </c>
      <c r="G3" s="58">
        <v>2013</v>
      </c>
      <c r="H3" s="58">
        <v>2014</v>
      </c>
      <c r="I3" s="58">
        <v>2015</v>
      </c>
      <c r="J3" s="2" t="s">
        <v>99</v>
      </c>
    </row>
    <row r="4" spans="1:10" ht="30" x14ac:dyDescent="0.25">
      <c r="A4" s="2">
        <v>1</v>
      </c>
      <c r="B4" s="30" t="s">
        <v>86</v>
      </c>
      <c r="C4" s="2" t="s">
        <v>34</v>
      </c>
      <c r="D4" s="2" t="s">
        <v>34</v>
      </c>
      <c r="E4" s="2" t="s">
        <v>34</v>
      </c>
      <c r="F4" s="2" t="s">
        <v>34</v>
      </c>
      <c r="G4" s="2" t="s">
        <v>34</v>
      </c>
      <c r="H4" s="2" t="s">
        <v>34</v>
      </c>
      <c r="I4" s="2" t="s">
        <v>34</v>
      </c>
      <c r="J4" s="2" t="s">
        <v>34</v>
      </c>
    </row>
    <row r="5" spans="1:10" ht="60" x14ac:dyDescent="0.25">
      <c r="A5" s="2">
        <v>2</v>
      </c>
      <c r="B5" s="30" t="s">
        <v>87</v>
      </c>
      <c r="C5" s="2">
        <v>19224.060000000001</v>
      </c>
      <c r="D5" s="2">
        <v>18364.2</v>
      </c>
      <c r="E5" s="2">
        <v>21958.400000000001</v>
      </c>
      <c r="F5" s="136">
        <f>AVERAGE(C5:E5)</f>
        <v>19848.886666666669</v>
      </c>
      <c r="G5" s="2">
        <v>1953.3</v>
      </c>
      <c r="H5" s="3">
        <v>1804.1</v>
      </c>
      <c r="I5" s="3">
        <v>2215.5</v>
      </c>
      <c r="J5" s="137">
        <f>AVERAGE(G5:I5)</f>
        <v>1990.9666666666665</v>
      </c>
    </row>
    <row r="6" spans="1:10" ht="29.25" customHeight="1" x14ac:dyDescent="0.25">
      <c r="A6" s="2">
        <v>3</v>
      </c>
      <c r="B6" s="30" t="s">
        <v>88</v>
      </c>
      <c r="C6" s="2" t="s">
        <v>34</v>
      </c>
      <c r="D6" s="2" t="s">
        <v>34</v>
      </c>
      <c r="E6" s="2" t="s">
        <v>34</v>
      </c>
      <c r="F6" s="2" t="s">
        <v>34</v>
      </c>
      <c r="G6" s="2" t="s">
        <v>34</v>
      </c>
      <c r="H6" s="2" t="s">
        <v>34</v>
      </c>
      <c r="I6" s="2" t="s">
        <v>34</v>
      </c>
      <c r="J6" s="2" t="s">
        <v>34</v>
      </c>
    </row>
    <row r="10" spans="1:10" ht="18.75" x14ac:dyDescent="0.3">
      <c r="B10" s="198" t="s">
        <v>233</v>
      </c>
      <c r="C10" s="88"/>
      <c r="F10" s="51"/>
      <c r="G10" s="51"/>
      <c r="H10" s="51"/>
      <c r="I10" s="88"/>
      <c r="J10" s="89" t="s">
        <v>234</v>
      </c>
    </row>
  </sheetData>
  <mergeCells count="4">
    <mergeCell ref="C2:F2"/>
    <mergeCell ref="A1:J1"/>
    <mergeCell ref="A2:B3"/>
    <mergeCell ref="G2:J2"/>
  </mergeCells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opLeftCell="A2" workbookViewId="0">
      <selection activeCell="A9" sqref="A9:G9"/>
    </sheetView>
  </sheetViews>
  <sheetFormatPr defaultRowHeight="15" x14ac:dyDescent="0.25"/>
  <cols>
    <col min="1" max="1" width="3.28515625" customWidth="1"/>
    <col min="2" max="2" width="30.140625" customWidth="1"/>
    <col min="3" max="14" width="10.7109375" customWidth="1"/>
  </cols>
  <sheetData>
    <row r="1" spans="1:14" ht="85.5" customHeight="1" x14ac:dyDescent="0.25">
      <c r="A1" s="184" t="s">
        <v>227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ht="90" customHeight="1" x14ac:dyDescent="0.25">
      <c r="A2" s="177" t="s">
        <v>36</v>
      </c>
      <c r="B2" s="177"/>
      <c r="C2" s="177" t="s">
        <v>98</v>
      </c>
      <c r="D2" s="177"/>
      <c r="E2" s="177"/>
      <c r="F2" s="177"/>
      <c r="G2" s="177" t="s">
        <v>91</v>
      </c>
      <c r="H2" s="177"/>
      <c r="I2" s="177"/>
      <c r="J2" s="177"/>
      <c r="K2" s="177" t="s">
        <v>92</v>
      </c>
      <c r="L2" s="177"/>
      <c r="M2" s="177"/>
      <c r="N2" s="177"/>
    </row>
    <row r="3" spans="1:14" ht="30" x14ac:dyDescent="0.25">
      <c r="A3" s="177"/>
      <c r="B3" s="177"/>
      <c r="C3" s="4">
        <v>2013</v>
      </c>
      <c r="D3" s="4">
        <v>2014</v>
      </c>
      <c r="E3" s="4">
        <v>2015</v>
      </c>
      <c r="F3" s="4" t="s">
        <v>99</v>
      </c>
      <c r="G3" s="56">
        <v>2013</v>
      </c>
      <c r="H3" s="56">
        <v>2014</v>
      </c>
      <c r="I3" s="56">
        <v>2015</v>
      </c>
      <c r="J3" s="4" t="s">
        <v>99</v>
      </c>
      <c r="K3" s="56">
        <v>2013</v>
      </c>
      <c r="L3" s="56">
        <v>2014</v>
      </c>
      <c r="M3" s="56">
        <v>2015</v>
      </c>
      <c r="N3" s="4" t="s">
        <v>99</v>
      </c>
    </row>
    <row r="4" spans="1:14" x14ac:dyDescent="0.25">
      <c r="A4" s="3">
        <v>1</v>
      </c>
      <c r="B4" s="181" t="s">
        <v>93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3"/>
    </row>
    <row r="5" spans="1:14" x14ac:dyDescent="0.25">
      <c r="A5" s="3"/>
      <c r="B5" s="31" t="s">
        <v>94</v>
      </c>
      <c r="C5" s="62">
        <v>23632.9</v>
      </c>
      <c r="D5" s="62">
        <v>25507.9</v>
      </c>
      <c r="E5" s="142">
        <v>6265.8678</v>
      </c>
      <c r="F5" s="142">
        <f>AVERAGE(C5:E5)</f>
        <v>18468.889266666669</v>
      </c>
      <c r="G5" s="62">
        <v>5.2</v>
      </c>
      <c r="H5" s="62">
        <v>4.4000000000000004</v>
      </c>
      <c r="I5" s="62">
        <v>4.2</v>
      </c>
      <c r="J5" s="62">
        <f>AVERAGE(G5:I5)</f>
        <v>4.6000000000000005</v>
      </c>
      <c r="K5" s="62">
        <v>873.2</v>
      </c>
      <c r="L5" s="62">
        <v>754.9</v>
      </c>
      <c r="M5" s="62">
        <v>905.70000000000039</v>
      </c>
      <c r="N5" s="62">
        <f>AVERAGE(K5:M5)</f>
        <v>844.6</v>
      </c>
    </row>
    <row r="6" spans="1:14" x14ac:dyDescent="0.25">
      <c r="A6" s="3"/>
      <c r="B6" s="31" t="s">
        <v>95</v>
      </c>
      <c r="C6" s="62">
        <v>18571.099999999999</v>
      </c>
      <c r="D6" s="62">
        <v>13501.3</v>
      </c>
      <c r="E6" s="142">
        <v>14529.001700000001</v>
      </c>
      <c r="F6" s="142">
        <f>AVERAGE(C6:E6)</f>
        <v>15533.800566666667</v>
      </c>
      <c r="G6" s="62">
        <v>8.3000000000000007</v>
      </c>
      <c r="H6" s="62">
        <v>5.9</v>
      </c>
      <c r="I6" s="62">
        <v>10.1</v>
      </c>
      <c r="J6" s="62">
        <f>AVERAGE(G6:I6)</f>
        <v>8.1</v>
      </c>
      <c r="K6" s="62">
        <v>4016.1</v>
      </c>
      <c r="L6" s="62">
        <v>2881.4</v>
      </c>
      <c r="M6" s="62">
        <v>5770.5999999999985</v>
      </c>
      <c r="N6" s="62">
        <f>AVERAGE(K6:M6)</f>
        <v>4222.7</v>
      </c>
    </row>
    <row r="7" spans="1:14" x14ac:dyDescent="0.25">
      <c r="A7" s="3"/>
      <c r="B7" s="31" t="s">
        <v>96</v>
      </c>
      <c r="C7" s="3" t="s">
        <v>34</v>
      </c>
      <c r="D7" s="3" t="s">
        <v>34</v>
      </c>
      <c r="E7" s="3" t="s">
        <v>34</v>
      </c>
      <c r="F7" s="3" t="s">
        <v>34</v>
      </c>
      <c r="G7" s="3" t="s">
        <v>34</v>
      </c>
      <c r="H7" s="3" t="s">
        <v>34</v>
      </c>
      <c r="I7" s="3" t="s">
        <v>34</v>
      </c>
      <c r="J7" s="3" t="s">
        <v>34</v>
      </c>
      <c r="K7" s="3" t="s">
        <v>34</v>
      </c>
      <c r="L7" s="3" t="s">
        <v>34</v>
      </c>
      <c r="M7" s="3" t="s">
        <v>34</v>
      </c>
      <c r="N7" s="3" t="s">
        <v>34</v>
      </c>
    </row>
    <row r="8" spans="1:14" x14ac:dyDescent="0.25">
      <c r="A8" s="3">
        <v>2</v>
      </c>
      <c r="B8" s="181" t="s">
        <v>97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3"/>
    </row>
    <row r="9" spans="1:14" x14ac:dyDescent="0.25">
      <c r="A9" s="31"/>
      <c r="B9" s="31" t="s">
        <v>94</v>
      </c>
      <c r="C9" s="62">
        <v>17097.7</v>
      </c>
      <c r="D9" s="62">
        <v>23316.2</v>
      </c>
      <c r="E9" s="142">
        <v>17669.194200000002</v>
      </c>
      <c r="F9" s="142">
        <f>AVERAGE(C9:E9)</f>
        <v>19361.031400000003</v>
      </c>
      <c r="G9" s="62">
        <v>22.4</v>
      </c>
      <c r="H9" s="62">
        <v>20.2</v>
      </c>
      <c r="I9" s="62">
        <v>23.700000000000003</v>
      </c>
      <c r="J9" s="62">
        <f>AVERAGE(G9:I9)</f>
        <v>22.099999999999998</v>
      </c>
      <c r="K9" s="62">
        <v>1459.2</v>
      </c>
      <c r="L9" s="62">
        <v>1751.9</v>
      </c>
      <c r="M9" s="62">
        <v>2485.5099999999989</v>
      </c>
      <c r="N9" s="62">
        <f>AVERAGE(K9:M9)</f>
        <v>1898.8699999999997</v>
      </c>
    </row>
    <row r="10" spans="1:14" x14ac:dyDescent="0.25">
      <c r="A10" s="31"/>
      <c r="B10" s="31" t="s">
        <v>95</v>
      </c>
      <c r="C10" s="62">
        <v>19085.599999999999</v>
      </c>
      <c r="D10" s="62">
        <v>11614.4</v>
      </c>
      <c r="E10" s="142">
        <v>18177.550599999999</v>
      </c>
      <c r="F10" s="142">
        <f>AVERAGE(C10:E10)</f>
        <v>16292.516866666667</v>
      </c>
      <c r="G10" s="62">
        <v>19.899999999999999</v>
      </c>
      <c r="H10" s="62">
        <v>10.8</v>
      </c>
      <c r="I10" s="62">
        <v>13.700000000000003</v>
      </c>
      <c r="J10" s="62">
        <f>AVERAGE(G10:I10)</f>
        <v>14.800000000000002</v>
      </c>
      <c r="K10" s="62">
        <v>6351.5</v>
      </c>
      <c r="L10" s="62">
        <v>2611.8000000000002</v>
      </c>
      <c r="M10" s="62">
        <v>797.13999999999623</v>
      </c>
      <c r="N10" s="62">
        <f>AVERAGE(K10:M10)</f>
        <v>3253.4799999999982</v>
      </c>
    </row>
    <row r="11" spans="1:14" x14ac:dyDescent="0.25">
      <c r="A11" s="31"/>
      <c r="B11" s="31" t="s">
        <v>96</v>
      </c>
      <c r="C11" s="3" t="s">
        <v>34</v>
      </c>
      <c r="D11" s="3" t="s">
        <v>34</v>
      </c>
      <c r="E11" s="3" t="s">
        <v>34</v>
      </c>
      <c r="F11" s="3" t="s">
        <v>34</v>
      </c>
      <c r="G11" s="3" t="s">
        <v>34</v>
      </c>
      <c r="H11" s="3" t="s">
        <v>34</v>
      </c>
      <c r="I11" s="3" t="s">
        <v>34</v>
      </c>
      <c r="J11" s="3" t="s">
        <v>34</v>
      </c>
      <c r="K11" s="3" t="s">
        <v>34</v>
      </c>
      <c r="L11" s="3" t="s">
        <v>34</v>
      </c>
      <c r="M11" s="3" t="s">
        <v>34</v>
      </c>
      <c r="N11" s="3" t="s">
        <v>34</v>
      </c>
    </row>
    <row r="13" spans="1:14" x14ac:dyDescent="0.25">
      <c r="F13" s="88"/>
    </row>
    <row r="15" spans="1:14" ht="18.75" x14ac:dyDescent="0.3">
      <c r="H15" s="196" t="s">
        <v>233</v>
      </c>
      <c r="I15" s="51"/>
      <c r="J15" s="51"/>
      <c r="K15" s="51"/>
      <c r="L15" s="88"/>
      <c r="M15" s="89" t="s">
        <v>234</v>
      </c>
    </row>
  </sheetData>
  <dataConsolidate/>
  <mergeCells count="7">
    <mergeCell ref="B8:N8"/>
    <mergeCell ref="B4:N4"/>
    <mergeCell ref="A1:N1"/>
    <mergeCell ref="A2:B3"/>
    <mergeCell ref="C2:F2"/>
    <mergeCell ref="G2:J2"/>
    <mergeCell ref="K2:N2"/>
  </mergeCells>
  <printOptions horizontalCentered="1"/>
  <pageMargins left="0.39370078740157483" right="0.39370078740157483" top="0.78740157480314965" bottom="0.39370078740157483" header="0" footer="0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80" zoomScaleNormal="80" workbookViewId="0">
      <selection activeCell="A9" sqref="A9:G9"/>
    </sheetView>
  </sheetViews>
  <sheetFormatPr defaultRowHeight="15" x14ac:dyDescent="0.25"/>
  <cols>
    <col min="1" max="1" width="9.140625" style="5"/>
    <col min="2" max="2" width="65.7109375" customWidth="1"/>
    <col min="3" max="3" width="20.140625" customWidth="1"/>
    <col min="4" max="4" width="10.5703125" hidden="1" customWidth="1"/>
    <col min="5" max="5" width="11.42578125" hidden="1" customWidth="1"/>
    <col min="6" max="6" width="20.140625" customWidth="1"/>
    <col min="7" max="7" width="22.7109375" customWidth="1"/>
    <col min="8" max="8" width="10.42578125" bestFit="1" customWidth="1"/>
  </cols>
  <sheetData>
    <row r="1" spans="1:7" ht="18.75" x14ac:dyDescent="0.3">
      <c r="A1" s="90"/>
      <c r="B1" s="91"/>
      <c r="C1" s="54" t="s">
        <v>154</v>
      </c>
      <c r="D1" s="54"/>
      <c r="E1" s="54"/>
      <c r="F1" s="92"/>
      <c r="G1" s="92"/>
    </row>
    <row r="2" spans="1:7" ht="18.75" x14ac:dyDescent="0.3">
      <c r="A2" s="90"/>
      <c r="B2" s="91"/>
      <c r="C2" s="54" t="s">
        <v>228</v>
      </c>
      <c r="D2" s="54"/>
      <c r="E2" s="54"/>
      <c r="F2" s="92"/>
      <c r="G2" s="92"/>
    </row>
    <row r="3" spans="1:7" ht="18.75" x14ac:dyDescent="0.3">
      <c r="A3" s="90"/>
      <c r="B3" s="91"/>
      <c r="C3" s="54" t="s">
        <v>175</v>
      </c>
      <c r="D3" s="54"/>
      <c r="E3" s="54"/>
      <c r="F3" s="92"/>
      <c r="G3" s="92"/>
    </row>
    <row r="4" spans="1:7" ht="18.75" x14ac:dyDescent="0.3">
      <c r="A4" s="90"/>
      <c r="B4" s="91"/>
      <c r="C4" s="54" t="s">
        <v>229</v>
      </c>
      <c r="D4" s="54"/>
      <c r="E4" s="54"/>
      <c r="F4" s="92"/>
      <c r="G4" s="92"/>
    </row>
    <row r="5" spans="1:7" ht="18.75" x14ac:dyDescent="0.3">
      <c r="A5" s="90"/>
      <c r="B5" s="91"/>
      <c r="C5" s="54"/>
      <c r="D5" s="54"/>
      <c r="E5" s="54"/>
      <c r="F5" s="92"/>
      <c r="G5" s="92"/>
    </row>
    <row r="6" spans="1:7" ht="18.75" x14ac:dyDescent="0.3">
      <c r="A6" s="90"/>
      <c r="B6" s="91"/>
      <c r="C6" s="93"/>
      <c r="D6" s="93"/>
      <c r="E6" s="93"/>
      <c r="F6" s="92"/>
      <c r="G6" s="92"/>
    </row>
    <row r="7" spans="1:7" ht="18.75" x14ac:dyDescent="0.3">
      <c r="A7" s="90"/>
      <c r="B7" s="91"/>
      <c r="C7" s="93"/>
      <c r="D7" s="93"/>
      <c r="E7" s="93"/>
      <c r="F7" s="92"/>
      <c r="G7" s="92"/>
    </row>
    <row r="8" spans="1:7" ht="18.75" x14ac:dyDescent="0.3">
      <c r="A8" s="185" t="s">
        <v>155</v>
      </c>
      <c r="B8" s="185"/>
      <c r="C8" s="185"/>
      <c r="D8" s="185"/>
      <c r="E8" s="185"/>
      <c r="F8" s="186"/>
      <c r="G8" s="186"/>
    </row>
    <row r="9" spans="1:7" ht="55.5" customHeight="1" x14ac:dyDescent="0.25">
      <c r="A9" s="187" t="s">
        <v>230</v>
      </c>
      <c r="B9" s="187"/>
      <c r="C9" s="187"/>
      <c r="D9" s="187"/>
      <c r="E9" s="187"/>
      <c r="F9" s="186"/>
      <c r="G9" s="186"/>
    </row>
    <row r="10" spans="1:7" ht="18.75" x14ac:dyDescent="0.25">
      <c r="A10" s="187" t="s">
        <v>156</v>
      </c>
      <c r="B10" s="187"/>
      <c r="C10" s="187"/>
      <c r="D10" s="187"/>
      <c r="E10" s="187"/>
      <c r="F10" s="186"/>
      <c r="G10" s="186"/>
    </row>
    <row r="11" spans="1:7" ht="18.75" x14ac:dyDescent="0.25">
      <c r="A11" s="94"/>
      <c r="B11" s="57"/>
      <c r="C11" s="57"/>
      <c r="D11" s="57"/>
      <c r="E11" s="57"/>
      <c r="F11" s="95"/>
      <c r="G11" s="92"/>
    </row>
    <row r="12" spans="1:7" x14ac:dyDescent="0.25">
      <c r="A12" s="96"/>
      <c r="B12" s="92"/>
      <c r="C12" s="92"/>
      <c r="D12" s="92"/>
      <c r="E12" s="92"/>
      <c r="F12" s="92"/>
      <c r="G12" s="92"/>
    </row>
    <row r="13" spans="1:7" ht="75" x14ac:dyDescent="0.25">
      <c r="A13" s="52" t="s">
        <v>37</v>
      </c>
      <c r="B13" s="53" t="s">
        <v>150</v>
      </c>
      <c r="C13" s="53" t="s">
        <v>151</v>
      </c>
      <c r="D13" s="53" t="s">
        <v>152</v>
      </c>
      <c r="E13" s="53" t="s">
        <v>153</v>
      </c>
      <c r="F13" s="53" t="s">
        <v>152</v>
      </c>
      <c r="G13" s="53" t="s">
        <v>153</v>
      </c>
    </row>
    <row r="14" spans="1:7" ht="18.75" x14ac:dyDescent="0.3">
      <c r="A14" s="97">
        <v>1</v>
      </c>
      <c r="B14" s="98">
        <v>2</v>
      </c>
      <c r="C14" s="98">
        <v>4</v>
      </c>
      <c r="D14" s="98">
        <v>5</v>
      </c>
      <c r="E14" s="98">
        <v>4</v>
      </c>
      <c r="F14" s="98">
        <v>5</v>
      </c>
      <c r="G14" s="99">
        <v>6</v>
      </c>
    </row>
    <row r="15" spans="1:7" ht="37.5" x14ac:dyDescent="0.25">
      <c r="A15" s="100">
        <v>1</v>
      </c>
      <c r="B15" s="101" t="s">
        <v>176</v>
      </c>
      <c r="C15" s="102"/>
      <c r="D15" s="102"/>
      <c r="E15" s="102"/>
      <c r="F15" s="103"/>
      <c r="G15" s="103"/>
    </row>
    <row r="16" spans="1:7" ht="37.5" x14ac:dyDescent="0.25">
      <c r="A16" s="100" t="s">
        <v>137</v>
      </c>
      <c r="B16" s="104" t="s">
        <v>177</v>
      </c>
      <c r="C16" s="115">
        <v>1.5</v>
      </c>
      <c r="D16" s="115"/>
      <c r="E16" s="115"/>
      <c r="F16" s="116">
        <v>322.95</v>
      </c>
      <c r="G16" s="116">
        <f t="shared" ref="G16:G27" si="0">F16*C16</f>
        <v>484.42499999999995</v>
      </c>
    </row>
    <row r="17" spans="1:7" ht="18.75" x14ac:dyDescent="0.25">
      <c r="A17" s="100" t="s">
        <v>138</v>
      </c>
      <c r="B17" s="104" t="s">
        <v>178</v>
      </c>
      <c r="C17" s="117">
        <v>0.5</v>
      </c>
      <c r="D17" s="116"/>
      <c r="E17" s="115"/>
      <c r="F17" s="116">
        <v>312</v>
      </c>
      <c r="G17" s="116">
        <f t="shared" si="0"/>
        <v>156</v>
      </c>
    </row>
    <row r="18" spans="1:7" ht="18.75" x14ac:dyDescent="0.25">
      <c r="A18" s="100" t="s">
        <v>157</v>
      </c>
      <c r="B18" s="104" t="s">
        <v>179</v>
      </c>
      <c r="C18" s="117"/>
      <c r="D18" s="116"/>
      <c r="E18" s="115"/>
      <c r="F18" s="116"/>
      <c r="G18" s="116"/>
    </row>
    <row r="19" spans="1:7" ht="18.75" x14ac:dyDescent="0.25">
      <c r="A19" s="100"/>
      <c r="B19" s="104" t="s">
        <v>180</v>
      </c>
      <c r="C19" s="117">
        <v>4</v>
      </c>
      <c r="D19" s="116"/>
      <c r="E19" s="115"/>
      <c r="F19" s="116">
        <v>253</v>
      </c>
      <c r="G19" s="116">
        <f t="shared" si="0"/>
        <v>1012</v>
      </c>
    </row>
    <row r="20" spans="1:7" ht="18.75" x14ac:dyDescent="0.25">
      <c r="A20" s="100"/>
      <c r="B20" s="104" t="s">
        <v>181</v>
      </c>
      <c r="C20" s="115">
        <v>4</v>
      </c>
      <c r="D20" s="115"/>
      <c r="E20" s="115"/>
      <c r="F20" s="116">
        <v>207.38</v>
      </c>
      <c r="G20" s="116">
        <f t="shared" si="0"/>
        <v>829.52</v>
      </c>
    </row>
    <row r="21" spans="1:7" ht="37.5" x14ac:dyDescent="0.25">
      <c r="A21" s="100"/>
      <c r="B21" s="104" t="s">
        <v>182</v>
      </c>
      <c r="C21" s="115">
        <v>0.6</v>
      </c>
      <c r="D21" s="115"/>
      <c r="E21" s="116"/>
      <c r="F21" s="116">
        <v>143.9</v>
      </c>
      <c r="G21" s="116">
        <f t="shared" si="0"/>
        <v>86.34</v>
      </c>
    </row>
    <row r="22" spans="1:7" ht="18.75" x14ac:dyDescent="0.25">
      <c r="A22" s="100" t="s">
        <v>158</v>
      </c>
      <c r="B22" s="104" t="s">
        <v>183</v>
      </c>
      <c r="C22" s="115"/>
      <c r="D22" s="115"/>
      <c r="E22" s="115"/>
      <c r="F22" s="116"/>
      <c r="G22" s="116"/>
    </row>
    <row r="23" spans="1:7" ht="18.75" x14ac:dyDescent="0.25">
      <c r="A23" s="100"/>
      <c r="B23" s="104" t="s">
        <v>184</v>
      </c>
      <c r="C23" s="115">
        <v>1</v>
      </c>
      <c r="D23" s="115"/>
      <c r="E23" s="116"/>
      <c r="F23" s="116">
        <v>253</v>
      </c>
      <c r="G23" s="116">
        <f t="shared" si="0"/>
        <v>253</v>
      </c>
    </row>
    <row r="24" spans="1:7" ht="18.75" x14ac:dyDescent="0.25">
      <c r="A24" s="100"/>
      <c r="B24" s="104" t="s">
        <v>185</v>
      </c>
      <c r="C24" s="115">
        <v>1.4</v>
      </c>
      <c r="D24" s="115"/>
      <c r="E24" s="115"/>
      <c r="F24" s="116">
        <v>154.78</v>
      </c>
      <c r="G24" s="116">
        <f t="shared" si="0"/>
        <v>216.69199999999998</v>
      </c>
    </row>
    <row r="25" spans="1:7" ht="18.75" x14ac:dyDescent="0.25">
      <c r="A25" s="100" t="s">
        <v>192</v>
      </c>
      <c r="B25" s="105" t="s">
        <v>186</v>
      </c>
      <c r="C25" s="117"/>
      <c r="D25" s="116"/>
      <c r="E25" s="116"/>
      <c r="F25" s="116"/>
      <c r="G25" s="116"/>
    </row>
    <row r="26" spans="1:7" ht="18.75" x14ac:dyDescent="0.25">
      <c r="A26" s="100"/>
      <c r="B26" s="105" t="s">
        <v>184</v>
      </c>
      <c r="C26" s="117">
        <v>1</v>
      </c>
      <c r="D26" s="116"/>
      <c r="E26" s="116"/>
      <c r="F26" s="116">
        <v>350</v>
      </c>
      <c r="G26" s="116">
        <f t="shared" si="0"/>
        <v>350</v>
      </c>
    </row>
    <row r="27" spans="1:7" ht="18.75" x14ac:dyDescent="0.25">
      <c r="A27" s="100"/>
      <c r="B27" s="105" t="s">
        <v>187</v>
      </c>
      <c r="C27" s="117">
        <v>1</v>
      </c>
      <c r="D27" s="118"/>
      <c r="E27" s="116"/>
      <c r="F27" s="116">
        <v>258</v>
      </c>
      <c r="G27" s="116">
        <f t="shared" si="0"/>
        <v>258</v>
      </c>
    </row>
    <row r="28" spans="1:7" ht="18.75" x14ac:dyDescent="0.25">
      <c r="A28" s="100" t="s">
        <v>52</v>
      </c>
      <c r="B28" s="105" t="s">
        <v>188</v>
      </c>
      <c r="C28" s="117"/>
      <c r="D28" s="118"/>
      <c r="E28" s="116"/>
      <c r="F28" s="116"/>
      <c r="G28" s="116"/>
    </row>
    <row r="29" spans="1:7" ht="18.75" x14ac:dyDescent="0.25">
      <c r="A29" s="100"/>
      <c r="B29" s="105" t="s">
        <v>174</v>
      </c>
      <c r="C29" s="117">
        <v>1</v>
      </c>
      <c r="D29" s="116"/>
      <c r="E29" s="116"/>
      <c r="F29" s="116">
        <v>681</v>
      </c>
      <c r="G29" s="116">
        <f>F29*C29</f>
        <v>681</v>
      </c>
    </row>
    <row r="30" spans="1:7" ht="18.75" x14ac:dyDescent="0.25">
      <c r="A30" s="100"/>
      <c r="B30" s="105" t="s">
        <v>189</v>
      </c>
      <c r="C30" s="117">
        <v>1</v>
      </c>
      <c r="D30" s="118"/>
      <c r="E30" s="116"/>
      <c r="F30" s="116">
        <v>557.6</v>
      </c>
      <c r="G30" s="116">
        <f>F30*C30</f>
        <v>557.6</v>
      </c>
    </row>
    <row r="31" spans="1:7" ht="19.5" x14ac:dyDescent="0.25">
      <c r="A31" s="100"/>
      <c r="B31" s="106" t="s">
        <v>159</v>
      </c>
      <c r="C31" s="107"/>
      <c r="D31" s="108"/>
      <c r="E31" s="109"/>
      <c r="F31" s="108"/>
      <c r="G31" s="109">
        <f>G15+G16+G17+G18+G19+G20+G21+G22+G23+G24+G25+G26+G27+G28</f>
        <v>3645.9769999999999</v>
      </c>
    </row>
    <row r="32" spans="1:7" ht="37.5" x14ac:dyDescent="0.25">
      <c r="A32" s="100"/>
      <c r="B32" s="104" t="s">
        <v>190</v>
      </c>
      <c r="C32" s="110"/>
      <c r="D32" s="111"/>
      <c r="E32" s="109"/>
      <c r="F32" s="111"/>
      <c r="G32" s="103">
        <f>G31*0.81</f>
        <v>2953.2413700000002</v>
      </c>
    </row>
    <row r="33" spans="1:8" ht="19.5" x14ac:dyDescent="0.25">
      <c r="A33" s="100"/>
      <c r="B33" s="106" t="s">
        <v>159</v>
      </c>
      <c r="C33" s="102"/>
      <c r="D33" s="112"/>
      <c r="E33" s="103"/>
      <c r="F33" s="111"/>
      <c r="G33" s="109">
        <f>G32+G31</f>
        <v>6599.2183700000005</v>
      </c>
    </row>
    <row r="34" spans="1:8" ht="18.75" x14ac:dyDescent="0.25">
      <c r="A34" s="100"/>
      <c r="B34" s="104" t="s">
        <v>191</v>
      </c>
      <c r="C34" s="102">
        <v>4</v>
      </c>
      <c r="D34" s="112"/>
      <c r="E34" s="103"/>
      <c r="F34" s="112">
        <v>692.43</v>
      </c>
      <c r="G34" s="103">
        <f>C34*F34</f>
        <v>2769.72</v>
      </c>
    </row>
    <row r="35" spans="1:8" ht="19.5" x14ac:dyDescent="0.25">
      <c r="A35" s="113"/>
      <c r="B35" s="106" t="s">
        <v>159</v>
      </c>
      <c r="C35" s="110"/>
      <c r="D35" s="110"/>
      <c r="E35" s="109"/>
      <c r="F35" s="110"/>
      <c r="G35" s="109">
        <f>G33+G34</f>
        <v>9368.9383699999998</v>
      </c>
    </row>
    <row r="36" spans="1:8" x14ac:dyDescent="0.25">
      <c r="H36" s="114"/>
    </row>
  </sheetData>
  <mergeCells count="3">
    <mergeCell ref="A8:G8"/>
    <mergeCell ref="A9:G9"/>
    <mergeCell ref="A10:G10"/>
  </mergeCells>
  <printOptions horizontalCentered="1"/>
  <pageMargins left="0.39370078740157483" right="0.39370078740157483" top="0.78740157480314965" bottom="0.39370078740157483" header="0" footer="0"/>
  <pageSetup paperSize="9" scale="63" orientation="portrait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="70" zoomScaleNormal="70" workbookViewId="0">
      <selection activeCell="A9" sqref="A9:G9"/>
    </sheetView>
  </sheetViews>
  <sheetFormatPr defaultRowHeight="15" x14ac:dyDescent="0.25"/>
  <cols>
    <col min="2" max="2" width="65.7109375" customWidth="1"/>
    <col min="3" max="3" width="19.28515625" customWidth="1"/>
    <col min="4" max="4" width="20.140625" customWidth="1"/>
    <col min="5" max="6" width="0" hidden="1" customWidth="1"/>
    <col min="7" max="7" width="20.140625" customWidth="1"/>
    <col min="8" max="8" width="23.140625" customWidth="1"/>
  </cols>
  <sheetData>
    <row r="1" spans="1:8" ht="18.75" x14ac:dyDescent="0.3">
      <c r="A1" s="91"/>
      <c r="B1" s="91"/>
      <c r="C1" s="91"/>
      <c r="D1" s="54" t="s">
        <v>154</v>
      </c>
      <c r="E1" s="54"/>
      <c r="F1" s="54"/>
      <c r="G1" s="92"/>
      <c r="H1" s="92"/>
    </row>
    <row r="2" spans="1:8" ht="18.75" x14ac:dyDescent="0.3">
      <c r="A2" s="91"/>
      <c r="B2" s="91"/>
      <c r="C2" s="91"/>
      <c r="D2" s="54" t="s">
        <v>228</v>
      </c>
      <c r="E2" s="54"/>
      <c r="F2" s="54"/>
      <c r="G2" s="92"/>
      <c r="H2" s="92"/>
    </row>
    <row r="3" spans="1:8" ht="18.75" x14ac:dyDescent="0.3">
      <c r="A3" s="91"/>
      <c r="B3" s="91"/>
      <c r="C3" s="91"/>
      <c r="D3" s="54" t="s">
        <v>175</v>
      </c>
      <c r="E3" s="54"/>
      <c r="F3" s="54"/>
      <c r="G3" s="92"/>
      <c r="H3" s="92"/>
    </row>
    <row r="4" spans="1:8" ht="18.75" x14ac:dyDescent="0.3">
      <c r="A4" s="91"/>
      <c r="B4" s="91"/>
      <c r="C4" s="91"/>
      <c r="D4" s="54" t="s">
        <v>229</v>
      </c>
      <c r="E4" s="54"/>
      <c r="F4" s="54"/>
      <c r="G4" s="92"/>
      <c r="H4" s="92"/>
    </row>
    <row r="5" spans="1:8" ht="18.75" x14ac:dyDescent="0.3">
      <c r="A5" s="91"/>
      <c r="B5" s="91"/>
      <c r="C5" s="91"/>
      <c r="D5" s="54"/>
      <c r="E5" s="54"/>
      <c r="F5" s="54"/>
      <c r="G5" s="92"/>
      <c r="H5" s="92"/>
    </row>
    <row r="6" spans="1:8" ht="18.75" x14ac:dyDescent="0.3">
      <c r="A6" s="91"/>
      <c r="B6" s="91"/>
      <c r="C6" s="91"/>
      <c r="D6" s="93"/>
      <c r="E6" s="93"/>
      <c r="F6" s="93"/>
      <c r="G6" s="92"/>
      <c r="H6" s="92"/>
    </row>
    <row r="7" spans="1:8" ht="18.75" x14ac:dyDescent="0.3">
      <c r="A7" s="91"/>
      <c r="B7" s="91"/>
      <c r="C7" s="91"/>
      <c r="D7" s="93"/>
      <c r="E7" s="93"/>
      <c r="F7" s="93"/>
      <c r="G7" s="92"/>
      <c r="H7" s="92"/>
    </row>
    <row r="8" spans="1:8" ht="18.75" x14ac:dyDescent="0.3">
      <c r="A8" s="185" t="s">
        <v>160</v>
      </c>
      <c r="B8" s="185"/>
      <c r="C8" s="185"/>
      <c r="D8" s="185"/>
      <c r="E8" s="185"/>
      <c r="F8" s="185"/>
      <c r="G8" s="186"/>
      <c r="H8" s="186"/>
    </row>
    <row r="9" spans="1:8" ht="43.5" customHeight="1" x14ac:dyDescent="0.25">
      <c r="A9" s="187" t="s">
        <v>231</v>
      </c>
      <c r="B9" s="187"/>
      <c r="C9" s="187"/>
      <c r="D9" s="187"/>
      <c r="E9" s="187"/>
      <c r="F9" s="187"/>
      <c r="G9" s="186"/>
      <c r="H9" s="186"/>
    </row>
    <row r="10" spans="1:8" ht="18.75" x14ac:dyDescent="0.25">
      <c r="A10" s="187" t="s">
        <v>156</v>
      </c>
      <c r="B10" s="187"/>
      <c r="C10" s="187"/>
      <c r="D10" s="187"/>
      <c r="E10" s="187"/>
      <c r="F10" s="187"/>
      <c r="G10" s="186"/>
      <c r="H10" s="186"/>
    </row>
    <row r="11" spans="1:8" ht="18.75" x14ac:dyDescent="0.25">
      <c r="A11" s="57"/>
      <c r="B11" s="57"/>
      <c r="C11" s="57"/>
      <c r="D11" s="57"/>
      <c r="E11" s="57"/>
      <c r="F11" s="57"/>
      <c r="G11" s="95"/>
      <c r="H11" s="92"/>
    </row>
    <row r="12" spans="1:8" x14ac:dyDescent="0.25">
      <c r="A12" s="92"/>
      <c r="B12" s="92"/>
      <c r="C12" s="92"/>
      <c r="D12" s="92"/>
      <c r="E12" s="92"/>
      <c r="F12" s="92"/>
      <c r="G12" s="92"/>
      <c r="H12" s="92"/>
    </row>
    <row r="13" spans="1:8" ht="93.75" x14ac:dyDescent="0.25">
      <c r="A13" s="53" t="s">
        <v>37</v>
      </c>
      <c r="B13" s="53" t="s">
        <v>150</v>
      </c>
      <c r="C13" s="53" t="s">
        <v>193</v>
      </c>
      <c r="D13" s="53" t="s">
        <v>151</v>
      </c>
      <c r="E13" s="53" t="s">
        <v>152</v>
      </c>
      <c r="F13" s="53" t="s">
        <v>153</v>
      </c>
      <c r="G13" s="53" t="s">
        <v>152</v>
      </c>
      <c r="H13" s="53" t="s">
        <v>153</v>
      </c>
    </row>
    <row r="14" spans="1:8" ht="18.75" x14ac:dyDescent="0.3">
      <c r="A14" s="98">
        <v>1</v>
      </c>
      <c r="B14" s="98">
        <v>2</v>
      </c>
      <c r="C14" s="98">
        <v>3</v>
      </c>
      <c r="D14" s="98">
        <v>4</v>
      </c>
      <c r="E14" s="98">
        <v>5</v>
      </c>
      <c r="F14" s="98">
        <v>4</v>
      </c>
      <c r="G14" s="98">
        <v>5</v>
      </c>
      <c r="H14" s="99">
        <v>6</v>
      </c>
    </row>
    <row r="15" spans="1:8" ht="18.75" x14ac:dyDescent="0.25">
      <c r="A15" s="102">
        <v>1</v>
      </c>
      <c r="B15" s="101" t="s">
        <v>194</v>
      </c>
      <c r="C15" s="101" t="s">
        <v>195</v>
      </c>
      <c r="D15" s="102">
        <v>0.5</v>
      </c>
      <c r="E15" s="102"/>
      <c r="F15" s="102"/>
      <c r="G15" s="103">
        <v>228</v>
      </c>
      <c r="H15" s="103">
        <f>G15*D15</f>
        <v>114</v>
      </c>
    </row>
    <row r="16" spans="1:8" ht="37.5" x14ac:dyDescent="0.25">
      <c r="A16" s="102">
        <v>2</v>
      </c>
      <c r="B16" s="104" t="s">
        <v>196</v>
      </c>
      <c r="C16" s="104" t="s">
        <v>197</v>
      </c>
      <c r="D16" s="102">
        <v>1.5</v>
      </c>
      <c r="E16" s="102"/>
      <c r="F16" s="102"/>
      <c r="G16" s="103">
        <v>299</v>
      </c>
      <c r="H16" s="103">
        <f t="shared" ref="H16:H28" si="0">G16*D16</f>
        <v>448.5</v>
      </c>
    </row>
    <row r="17" spans="1:8" ht="37.5" x14ac:dyDescent="0.25">
      <c r="A17" s="102">
        <v>3</v>
      </c>
      <c r="B17" s="104" t="s">
        <v>198</v>
      </c>
      <c r="C17" s="104" t="s">
        <v>199</v>
      </c>
      <c r="D17" s="119">
        <v>0.5</v>
      </c>
      <c r="E17" s="116"/>
      <c r="F17" s="102"/>
      <c r="G17" s="116">
        <v>312</v>
      </c>
      <c r="H17" s="103">
        <f t="shared" si="0"/>
        <v>156</v>
      </c>
    </row>
    <row r="18" spans="1:8" ht="18.75" x14ac:dyDescent="0.25">
      <c r="A18" s="102">
        <v>4</v>
      </c>
      <c r="B18" s="104" t="s">
        <v>200</v>
      </c>
      <c r="C18" s="104" t="s">
        <v>201</v>
      </c>
      <c r="D18" s="119">
        <v>4.7</v>
      </c>
      <c r="E18" s="116"/>
      <c r="F18" s="102"/>
      <c r="G18" s="116">
        <v>169</v>
      </c>
      <c r="H18" s="103">
        <f t="shared" si="0"/>
        <v>794.30000000000007</v>
      </c>
    </row>
    <row r="19" spans="1:8" ht="37.5" x14ac:dyDescent="0.25">
      <c r="A19" s="102">
        <v>5</v>
      </c>
      <c r="B19" s="104" t="s">
        <v>202</v>
      </c>
      <c r="C19" s="104" t="s">
        <v>201</v>
      </c>
      <c r="D19" s="119">
        <v>4</v>
      </c>
      <c r="E19" s="116"/>
      <c r="F19" s="102"/>
      <c r="G19" s="116">
        <f>$G$18</f>
        <v>169</v>
      </c>
      <c r="H19" s="103">
        <f t="shared" si="0"/>
        <v>676</v>
      </c>
    </row>
    <row r="20" spans="1:8" ht="37.5" x14ac:dyDescent="0.25">
      <c r="A20" s="102">
        <v>6</v>
      </c>
      <c r="B20" s="104" t="s">
        <v>203</v>
      </c>
      <c r="C20" s="104" t="s">
        <v>201</v>
      </c>
      <c r="D20" s="102">
        <v>4</v>
      </c>
      <c r="E20" s="102"/>
      <c r="F20" s="102"/>
      <c r="G20" s="116">
        <f t="shared" ref="G20:G28" si="1">$G$18</f>
        <v>169</v>
      </c>
      <c r="H20" s="103">
        <f t="shared" si="0"/>
        <v>676</v>
      </c>
    </row>
    <row r="21" spans="1:8" ht="37.5" x14ac:dyDescent="0.25">
      <c r="A21" s="102">
        <v>7</v>
      </c>
      <c r="B21" s="104" t="s">
        <v>204</v>
      </c>
      <c r="C21" s="104" t="s">
        <v>201</v>
      </c>
      <c r="D21" s="102">
        <v>0.6</v>
      </c>
      <c r="E21" s="102"/>
      <c r="F21" s="116"/>
      <c r="G21" s="116">
        <f t="shared" si="1"/>
        <v>169</v>
      </c>
      <c r="H21" s="103">
        <f t="shared" si="0"/>
        <v>101.39999999999999</v>
      </c>
    </row>
    <row r="22" spans="1:8" ht="18.75" x14ac:dyDescent="0.25">
      <c r="A22" s="102">
        <v>8</v>
      </c>
      <c r="B22" s="104" t="s">
        <v>205</v>
      </c>
      <c r="C22" s="104" t="s">
        <v>201</v>
      </c>
      <c r="D22" s="102">
        <v>1.5</v>
      </c>
      <c r="E22" s="102"/>
      <c r="F22" s="102"/>
      <c r="G22" s="116">
        <f t="shared" si="1"/>
        <v>169</v>
      </c>
      <c r="H22" s="103">
        <f t="shared" si="0"/>
        <v>253.5</v>
      </c>
    </row>
    <row r="23" spans="1:8" ht="18.75" x14ac:dyDescent="0.25">
      <c r="A23" s="102">
        <v>9</v>
      </c>
      <c r="B23" s="104" t="s">
        <v>206</v>
      </c>
      <c r="C23" s="104" t="s">
        <v>201</v>
      </c>
      <c r="D23" s="102">
        <v>1</v>
      </c>
      <c r="E23" s="102"/>
      <c r="F23" s="103"/>
      <c r="G23" s="116">
        <f t="shared" si="1"/>
        <v>169</v>
      </c>
      <c r="H23" s="103">
        <f t="shared" si="0"/>
        <v>169</v>
      </c>
    </row>
    <row r="24" spans="1:8" ht="18.75" x14ac:dyDescent="0.25">
      <c r="A24" s="102">
        <v>10</v>
      </c>
      <c r="B24" s="104" t="s">
        <v>207</v>
      </c>
      <c r="C24" s="104" t="s">
        <v>201</v>
      </c>
      <c r="D24" s="102">
        <v>1.4</v>
      </c>
      <c r="E24" s="102"/>
      <c r="F24" s="102"/>
      <c r="G24" s="116">
        <f t="shared" si="1"/>
        <v>169</v>
      </c>
      <c r="H24" s="103">
        <f t="shared" si="0"/>
        <v>236.6</v>
      </c>
    </row>
    <row r="25" spans="1:8" ht="37.5" x14ac:dyDescent="0.25">
      <c r="A25" s="102">
        <v>11</v>
      </c>
      <c r="B25" s="105" t="s">
        <v>208</v>
      </c>
      <c r="C25" s="104" t="s">
        <v>201</v>
      </c>
      <c r="D25" s="119">
        <v>1.5</v>
      </c>
      <c r="E25" s="116"/>
      <c r="F25" s="103"/>
      <c r="G25" s="116">
        <f t="shared" si="1"/>
        <v>169</v>
      </c>
      <c r="H25" s="103">
        <f t="shared" si="0"/>
        <v>253.5</v>
      </c>
    </row>
    <row r="26" spans="1:8" ht="37.5" x14ac:dyDescent="0.25">
      <c r="A26" s="102">
        <v>12</v>
      </c>
      <c r="B26" s="105" t="s">
        <v>209</v>
      </c>
      <c r="C26" s="104" t="s">
        <v>201</v>
      </c>
      <c r="D26" s="119">
        <v>1</v>
      </c>
      <c r="E26" s="116"/>
      <c r="F26" s="103"/>
      <c r="G26" s="116">
        <f t="shared" si="1"/>
        <v>169</v>
      </c>
      <c r="H26" s="103">
        <f t="shared" si="0"/>
        <v>169</v>
      </c>
    </row>
    <row r="27" spans="1:8" ht="18.75" x14ac:dyDescent="0.25">
      <c r="A27" s="102">
        <v>13</v>
      </c>
      <c r="B27" s="105" t="s">
        <v>210</v>
      </c>
      <c r="C27" s="104" t="s">
        <v>201</v>
      </c>
      <c r="D27" s="119">
        <v>1</v>
      </c>
      <c r="E27" s="118"/>
      <c r="F27" s="103"/>
      <c r="G27" s="116">
        <f t="shared" si="1"/>
        <v>169</v>
      </c>
      <c r="H27" s="103">
        <f t="shared" si="0"/>
        <v>169</v>
      </c>
    </row>
    <row r="28" spans="1:8" ht="37.5" x14ac:dyDescent="0.25">
      <c r="A28" s="102">
        <v>14</v>
      </c>
      <c r="B28" s="105" t="s">
        <v>211</v>
      </c>
      <c r="C28" s="104"/>
      <c r="D28" s="119">
        <v>1</v>
      </c>
      <c r="E28" s="118"/>
      <c r="F28" s="103"/>
      <c r="G28" s="116">
        <f t="shared" si="1"/>
        <v>169</v>
      </c>
      <c r="H28" s="103">
        <f t="shared" si="0"/>
        <v>169</v>
      </c>
    </row>
    <row r="29" spans="1:8" ht="19.5" x14ac:dyDescent="0.25">
      <c r="A29" s="102"/>
      <c r="B29" s="106" t="s">
        <v>159</v>
      </c>
      <c r="C29" s="106"/>
      <c r="D29" s="107"/>
      <c r="E29" s="108"/>
      <c r="F29" s="109"/>
      <c r="G29" s="108"/>
      <c r="H29" s="109">
        <f>H15+H16+H17+H18+H19+H20+H21+H22+H23+H24+H25+H26+H27+H28</f>
        <v>4385.8</v>
      </c>
    </row>
    <row r="30" spans="1:8" ht="37.5" x14ac:dyDescent="0.25">
      <c r="A30" s="102"/>
      <c r="B30" s="104" t="s">
        <v>190</v>
      </c>
      <c r="C30" s="104"/>
      <c r="D30" s="110"/>
      <c r="E30" s="111"/>
      <c r="F30" s="109"/>
      <c r="G30" s="111"/>
      <c r="H30" s="103">
        <f>H29*0.81</f>
        <v>3552.4980000000005</v>
      </c>
    </row>
    <row r="31" spans="1:8" ht="19.5" x14ac:dyDescent="0.25">
      <c r="A31" s="102"/>
      <c r="B31" s="106" t="s">
        <v>159</v>
      </c>
      <c r="C31" s="106"/>
      <c r="D31" s="102"/>
      <c r="E31" s="112"/>
      <c r="F31" s="103"/>
      <c r="G31" s="111"/>
      <c r="H31" s="109">
        <f>H30+H29</f>
        <v>7938.2980000000007</v>
      </c>
    </row>
    <row r="32" spans="1:8" ht="18.75" x14ac:dyDescent="0.25">
      <c r="A32" s="102"/>
      <c r="B32" s="104" t="s">
        <v>191</v>
      </c>
      <c r="C32" s="104"/>
      <c r="D32" s="102">
        <v>1</v>
      </c>
      <c r="E32" s="112"/>
      <c r="F32" s="103"/>
      <c r="G32" s="112">
        <v>574.29</v>
      </c>
      <c r="H32" s="103">
        <f>D32*G32</f>
        <v>574.29</v>
      </c>
    </row>
    <row r="33" spans="1:10" ht="19.5" x14ac:dyDescent="0.25">
      <c r="A33" s="120"/>
      <c r="B33" s="106" t="s">
        <v>159</v>
      </c>
      <c r="C33" s="121"/>
      <c r="D33" s="110"/>
      <c r="E33" s="110"/>
      <c r="F33" s="109"/>
      <c r="G33" s="110"/>
      <c r="H33" s="109">
        <f>H31+H32</f>
        <v>8512.5879999999997</v>
      </c>
      <c r="J33" s="114"/>
    </row>
    <row r="34" spans="1:10" ht="18.75" x14ac:dyDescent="0.3">
      <c r="A34" s="122"/>
      <c r="B34" s="123"/>
      <c r="C34" s="123"/>
      <c r="D34" s="122"/>
      <c r="E34" s="122"/>
      <c r="F34" s="124"/>
      <c r="G34" s="122"/>
      <c r="H34" s="125"/>
    </row>
    <row r="35" spans="1:10" ht="18.75" x14ac:dyDescent="0.3">
      <c r="A35" s="91"/>
      <c r="B35" s="126"/>
      <c r="C35" s="126"/>
      <c r="D35" s="91"/>
      <c r="E35" s="91"/>
      <c r="F35" s="127"/>
      <c r="G35" s="91"/>
      <c r="H35" s="91"/>
    </row>
    <row r="36" spans="1:10" x14ac:dyDescent="0.25">
      <c r="A36" s="92"/>
      <c r="B36" s="92"/>
      <c r="C36" s="92"/>
      <c r="D36" s="92"/>
      <c r="E36" s="92"/>
      <c r="F36" s="92"/>
      <c r="G36" s="92"/>
      <c r="H36" s="92"/>
    </row>
    <row r="37" spans="1:10" ht="18.75" x14ac:dyDescent="0.3">
      <c r="A37" s="91"/>
      <c r="B37" s="91"/>
      <c r="C37" s="91"/>
      <c r="D37" s="91"/>
      <c r="E37" s="91"/>
      <c r="F37" s="128"/>
      <c r="G37" s="92"/>
      <c r="H37" s="92"/>
    </row>
    <row r="38" spans="1:10" x14ac:dyDescent="0.25">
      <c r="A38" s="91"/>
      <c r="B38" s="91"/>
      <c r="C38" s="91"/>
      <c r="D38" s="91"/>
      <c r="E38" s="91"/>
      <c r="F38" s="91"/>
      <c r="G38" s="92"/>
      <c r="H38" s="92"/>
    </row>
    <row r="39" spans="1:10" x14ac:dyDescent="0.25">
      <c r="A39" s="91"/>
      <c r="B39" s="91"/>
      <c r="C39" s="91"/>
      <c r="D39" s="91"/>
      <c r="E39" s="91"/>
      <c r="F39" s="91"/>
      <c r="G39" s="92"/>
      <c r="H39" s="92"/>
    </row>
    <row r="40" spans="1:10" ht="18.75" x14ac:dyDescent="0.3">
      <c r="A40" s="189"/>
      <c r="B40" s="189"/>
      <c r="C40" s="93"/>
      <c r="D40" s="91"/>
      <c r="E40" s="91"/>
      <c r="F40" s="91"/>
      <c r="G40" s="92"/>
      <c r="H40" s="92"/>
    </row>
    <row r="41" spans="1:10" ht="18.75" x14ac:dyDescent="0.3">
      <c r="A41" s="91"/>
      <c r="B41" s="87"/>
      <c r="C41" s="87"/>
      <c r="D41" s="87"/>
      <c r="E41" s="91"/>
      <c r="F41" s="91"/>
      <c r="G41" s="92"/>
      <c r="H41" s="92"/>
    </row>
    <row r="42" spans="1:10" ht="19.5" x14ac:dyDescent="0.3">
      <c r="A42" s="190"/>
      <c r="B42" s="190"/>
      <c r="C42" s="129"/>
      <c r="D42" s="130"/>
      <c r="E42" s="130"/>
      <c r="F42" s="92"/>
      <c r="G42" s="92"/>
      <c r="H42" s="130"/>
    </row>
    <row r="43" spans="1:10" ht="19.5" x14ac:dyDescent="0.3">
      <c r="A43" s="130"/>
      <c r="B43" s="130"/>
      <c r="C43" s="130"/>
      <c r="D43" s="130"/>
      <c r="E43" s="130"/>
      <c r="F43" s="92"/>
      <c r="G43" s="92"/>
      <c r="H43" s="130"/>
    </row>
    <row r="44" spans="1:10" ht="19.5" x14ac:dyDescent="0.3">
      <c r="A44" s="188"/>
      <c r="B44" s="188"/>
      <c r="C44" s="131"/>
      <c r="D44" s="130"/>
      <c r="E44" s="130"/>
      <c r="F44" s="92"/>
      <c r="G44" s="92"/>
      <c r="H44" s="130"/>
    </row>
    <row r="45" spans="1:10" ht="19.5" x14ac:dyDescent="0.3">
      <c r="A45" s="130"/>
      <c r="B45" s="132"/>
      <c r="C45" s="132"/>
      <c r="D45" s="132"/>
      <c r="E45" s="130"/>
      <c r="F45" s="92"/>
      <c r="G45" s="92"/>
      <c r="H45" s="130"/>
    </row>
  </sheetData>
  <mergeCells count="6">
    <mergeCell ref="A44:B44"/>
    <mergeCell ref="A8:H8"/>
    <mergeCell ref="A9:H9"/>
    <mergeCell ref="A10:H10"/>
    <mergeCell ref="A40:B40"/>
    <mergeCell ref="A42:B42"/>
  </mergeCells>
  <printOptions horizontalCentered="1"/>
  <pageMargins left="0.39370078740157483" right="0.39370078740157483" top="0.78740157480314965" bottom="0.39370078740157483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</vt:i4>
      </vt:variant>
    </vt:vector>
  </HeadingPairs>
  <TitlesOfParts>
    <vt:vector size="15" baseType="lpstr">
      <vt:lpstr>НВВ</vt:lpstr>
      <vt:lpstr>Приложение 2</vt:lpstr>
      <vt:lpstr>Стандарт. ставки</vt:lpstr>
      <vt:lpstr>Ставки за ед. мощности</vt:lpstr>
      <vt:lpstr>кол-во присоединений</vt:lpstr>
      <vt:lpstr>факт КТП</vt:lpstr>
      <vt:lpstr>факт КЛ и ВЛ</vt:lpstr>
      <vt:lpstr>калькуляция 1</vt:lpstr>
      <vt:lpstr>калькуляция 2</vt:lpstr>
      <vt:lpstr>калькуляция 3</vt:lpstr>
      <vt:lpstr>'калькуляция 1'!Область_печати</vt:lpstr>
      <vt:lpstr>'калькуляция 2'!Область_печати</vt:lpstr>
      <vt:lpstr>'калькуляция 3'!Область_печати</vt:lpstr>
      <vt:lpstr>'кол-во присоединений'!Область_печати</vt:lpstr>
      <vt:lpstr>'факт КЛ и ВЛ'!Область_печати</vt:lpstr>
    </vt:vector>
  </TitlesOfParts>
  <Company>Облкоммунэнерго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ЖелваковЮО</dc:creator>
  <cp:lastModifiedBy>Антон Ю. Фоменко</cp:lastModifiedBy>
  <cp:lastPrinted>2016-10-25T05:37:47Z</cp:lastPrinted>
  <dcterms:created xsi:type="dcterms:W3CDTF">2013-06-27T04:12:07Z</dcterms:created>
  <dcterms:modified xsi:type="dcterms:W3CDTF">2016-10-21T06:15:25Z</dcterms:modified>
</cp:coreProperties>
</file>